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240" yWindow="110" windowWidth="18940" windowHeight="7050" tabRatio="813"/>
  </bookViews>
  <sheets>
    <sheet name="BSC I" sheetId="53" r:id="rId1"/>
    <sheet name="BSC II" sheetId="52" r:id="rId2"/>
    <sheet name="Hoja1" sheetId="54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P21" i="53"/>
  <c r="Z79" i="52"/>
  <c r="Y79"/>
  <c r="X79"/>
  <c r="W79"/>
  <c r="V79"/>
  <c r="T25" i="53" l="1"/>
  <c r="R22" i="52" l="1"/>
  <c r="S22"/>
  <c r="T22"/>
  <c r="T20" l="1"/>
  <c r="S20"/>
  <c r="Q10"/>
  <c r="R10"/>
  <c r="S10"/>
  <c r="T10"/>
  <c r="Y14" i="53" l="1"/>
  <c r="Z17" i="52"/>
  <c r="Y17"/>
  <c r="X17"/>
  <c r="W17"/>
  <c r="Q8" i="53"/>
  <c r="Q20" i="52"/>
  <c r="T15" i="53"/>
  <c r="S15"/>
  <c r="T14" l="1"/>
  <c r="O13"/>
  <c r="N13"/>
  <c r="W8"/>
  <c r="Z77" i="52" l="1"/>
  <c r="Y77"/>
  <c r="X77"/>
  <c r="W77"/>
  <c r="Z76"/>
  <c r="Y76"/>
  <c r="X76"/>
  <c r="W76"/>
  <c r="Z75"/>
  <c r="Y75"/>
  <c r="X75"/>
  <c r="W75"/>
  <c r="Z74"/>
  <c r="Y74"/>
  <c r="X74"/>
  <c r="W74"/>
  <c r="W65"/>
  <c r="W64"/>
  <c r="Z62"/>
  <c r="Y62"/>
  <c r="X62"/>
  <c r="W62"/>
  <c r="Z61"/>
  <c r="Y61"/>
  <c r="X61"/>
  <c r="W61"/>
  <c r="Z60"/>
  <c r="Y60"/>
  <c r="X60"/>
  <c r="W60"/>
  <c r="Z55"/>
  <c r="Y55"/>
  <c r="X55"/>
  <c r="W55"/>
  <c r="Z54"/>
  <c r="Y54"/>
  <c r="X54"/>
  <c r="W54"/>
  <c r="Z53"/>
  <c r="Y53"/>
  <c r="X53"/>
  <c r="W53"/>
  <c r="Z51"/>
  <c r="Y51"/>
  <c r="X51"/>
  <c r="W51"/>
  <c r="Z50"/>
  <c r="Y50"/>
  <c r="X50"/>
  <c r="W50"/>
  <c r="Z48"/>
  <c r="Y48"/>
  <c r="X48"/>
  <c r="W48"/>
  <c r="Z47"/>
  <c r="Y47"/>
  <c r="X47"/>
  <c r="W47"/>
  <c r="Z46"/>
  <c r="Y46"/>
  <c r="X46"/>
  <c r="W46"/>
  <c r="W45"/>
  <c r="Z45"/>
  <c r="Y45"/>
  <c r="X45"/>
  <c r="Y43"/>
  <c r="X43"/>
  <c r="W43"/>
  <c r="Y42"/>
  <c r="X42"/>
  <c r="W42"/>
  <c r="Y41"/>
  <c r="X41"/>
  <c r="W41"/>
  <c r="Y40"/>
  <c r="X40"/>
  <c r="W40"/>
  <c r="Z38"/>
  <c r="Y38"/>
  <c r="X38"/>
  <c r="W38"/>
  <c r="Z37"/>
  <c r="Y37"/>
  <c r="X37"/>
  <c r="W37"/>
  <c r="Z36"/>
  <c r="Y36"/>
  <c r="X36"/>
  <c r="W36"/>
  <c r="X25"/>
  <c r="W25"/>
  <c r="Z24"/>
  <c r="Y24"/>
  <c r="X24"/>
  <c r="W24"/>
  <c r="Z32"/>
  <c r="Y32"/>
  <c r="X32"/>
  <c r="W32"/>
  <c r="Z30"/>
  <c r="Y30"/>
  <c r="X30"/>
  <c r="W30"/>
  <c r="Z29"/>
  <c r="Y29"/>
  <c r="X29"/>
  <c r="W29"/>
  <c r="Z28"/>
  <c r="Y28"/>
  <c r="X28"/>
  <c r="W28"/>
  <c r="W26"/>
  <c r="X26"/>
  <c r="Y26"/>
  <c r="Z26"/>
  <c r="R13"/>
  <c r="X13" s="1"/>
  <c r="S13"/>
  <c r="Y13" s="1"/>
  <c r="T13"/>
  <c r="Z13" s="1"/>
  <c r="S14"/>
  <c r="Y14" s="1"/>
  <c r="T14"/>
  <c r="Z14" s="1"/>
  <c r="T12"/>
  <c r="Z12" s="1"/>
  <c r="S12"/>
  <c r="Y12" s="1"/>
  <c r="R12"/>
  <c r="X12" s="1"/>
  <c r="T47" l="1"/>
  <c r="R47"/>
  <c r="Q47"/>
  <c r="T26" l="1"/>
  <c r="S26"/>
  <c r="R26"/>
  <c r="Q26"/>
  <c r="Y10"/>
  <c r="Z10"/>
  <c r="S9"/>
  <c r="Y9" s="1"/>
  <c r="T9"/>
  <c r="Z9" s="1"/>
  <c r="Q15" i="53" l="1"/>
  <c r="R15"/>
  <c r="H17" i="52" l="1"/>
  <c r="H16"/>
  <c r="Q13"/>
  <c r="W13" s="1"/>
  <c r="Q13" i="53"/>
  <c r="S13"/>
  <c r="Q25"/>
  <c r="R25"/>
  <c r="S25"/>
  <c r="R8"/>
  <c r="X8" s="1"/>
  <c r="S8"/>
  <c r="Y8" s="1"/>
  <c r="Q9"/>
  <c r="W9" s="1"/>
  <c r="R9"/>
  <c r="X9" s="1"/>
  <c r="S9"/>
  <c r="Y9" s="1"/>
  <c r="V18" l="1"/>
  <c r="V22"/>
  <c r="V78" i="52" l="1"/>
  <c r="V23"/>
  <c r="R55"/>
  <c r="S55"/>
  <c r="T55"/>
  <c r="Q55"/>
  <c r="T17" l="1"/>
  <c r="T37" l="1"/>
  <c r="S37"/>
  <c r="R37"/>
  <c r="Q37"/>
  <c r="V49" l="1"/>
  <c r="V44"/>
  <c r="V39"/>
  <c r="V35"/>
  <c r="V31"/>
  <c r="V27"/>
  <c r="V21"/>
  <c r="V15"/>
  <c r="V11"/>
  <c r="V66"/>
  <c r="V63"/>
  <c r="V59"/>
  <c r="V56"/>
  <c r="V52"/>
  <c r="T8" i="53" l="1"/>
  <c r="Z8" s="1"/>
  <c r="T78" i="52" l="1"/>
  <c r="S78"/>
  <c r="R78"/>
  <c r="Q78"/>
  <c r="T77"/>
  <c r="S77"/>
  <c r="R77"/>
  <c r="Q77"/>
  <c r="T17" i="53" l="1"/>
  <c r="Z17" s="1"/>
  <c r="S17"/>
  <c r="Y17" s="1"/>
  <c r="R17"/>
  <c r="X17" s="1"/>
  <c r="Q17"/>
  <c r="W17" s="1"/>
  <c r="T16"/>
  <c r="Z16" s="1"/>
  <c r="Y16"/>
  <c r="Z15"/>
  <c r="Y15"/>
  <c r="X15"/>
  <c r="W15"/>
  <c r="Z14"/>
  <c r="T13"/>
  <c r="Z13" s="1"/>
  <c r="Y13"/>
  <c r="W13"/>
  <c r="T76" i="52"/>
  <c r="S76"/>
  <c r="R76"/>
  <c r="Q76"/>
  <c r="T75"/>
  <c r="S75"/>
  <c r="R75"/>
  <c r="Q75"/>
  <c r="T74"/>
  <c r="S74"/>
  <c r="R74"/>
  <c r="Q74"/>
  <c r="T48"/>
  <c r="S48"/>
  <c r="R48"/>
  <c r="Q48"/>
  <c r="T46"/>
  <c r="R46"/>
  <c r="Q46"/>
  <c r="T45"/>
  <c r="S45"/>
  <c r="R45"/>
  <c r="Q45"/>
  <c r="T43"/>
  <c r="Z43" s="1"/>
  <c r="S43"/>
  <c r="R43"/>
  <c r="Q43"/>
  <c r="T42"/>
  <c r="Z42" s="1"/>
  <c r="S42"/>
  <c r="R42"/>
  <c r="Q42"/>
  <c r="T41"/>
  <c r="Z41" s="1"/>
  <c r="S41"/>
  <c r="R41"/>
  <c r="Q41"/>
  <c r="T73"/>
  <c r="S73"/>
  <c r="R73"/>
  <c r="Q73"/>
  <c r="T66"/>
  <c r="S66"/>
  <c r="R66"/>
  <c r="Q66"/>
  <c r="T63"/>
  <c r="S63"/>
  <c r="R63"/>
  <c r="Q63"/>
  <c r="T59"/>
  <c r="S59"/>
  <c r="R59"/>
  <c r="Q59"/>
  <c r="T56"/>
  <c r="S56"/>
  <c r="R56"/>
  <c r="Q56"/>
  <c r="T52"/>
  <c r="S52"/>
  <c r="R52"/>
  <c r="Q52"/>
  <c r="T49"/>
  <c r="S49"/>
  <c r="R49"/>
  <c r="Q49"/>
  <c r="Z44" l="1"/>
  <c r="X78"/>
  <c r="W78"/>
  <c r="Y78"/>
  <c r="Z18" i="53"/>
  <c r="Z19" s="1"/>
  <c r="X44" i="52"/>
  <c r="W44"/>
  <c r="Y44"/>
  <c r="Z78"/>
  <c r="W49"/>
  <c r="Z49"/>
  <c r="Y49"/>
  <c r="X49"/>
  <c r="T44"/>
  <c r="S44"/>
  <c r="R44"/>
  <c r="Q44"/>
  <c r="T39"/>
  <c r="S39"/>
  <c r="R39"/>
  <c r="Q39"/>
  <c r="T35"/>
  <c r="S35"/>
  <c r="R35"/>
  <c r="Q35"/>
  <c r="T31"/>
  <c r="S31"/>
  <c r="R31"/>
  <c r="Q31"/>
  <c r="B13" i="53" l="1"/>
  <c r="C13" i="52"/>
  <c r="C12"/>
  <c r="T38" l="1"/>
  <c r="S38"/>
  <c r="R38"/>
  <c r="Q38"/>
  <c r="T67" l="1"/>
  <c r="Z67" s="1"/>
  <c r="Z73" s="1"/>
  <c r="S67"/>
  <c r="Y67" s="1"/>
  <c r="Y73" s="1"/>
  <c r="R67"/>
  <c r="X67" s="1"/>
  <c r="Q67"/>
  <c r="W67" s="1"/>
  <c r="T65"/>
  <c r="Z65" s="1"/>
  <c r="S65"/>
  <c r="Y65" s="1"/>
  <c r="R65"/>
  <c r="X65" s="1"/>
  <c r="Q65"/>
  <c r="T64"/>
  <c r="Z64" s="1"/>
  <c r="S64"/>
  <c r="Y64" s="1"/>
  <c r="R64"/>
  <c r="X64" s="1"/>
  <c r="Q64"/>
  <c r="T61"/>
  <c r="S61"/>
  <c r="R61"/>
  <c r="Q61"/>
  <c r="T60"/>
  <c r="S60"/>
  <c r="R60"/>
  <c r="Q60"/>
  <c r="T58"/>
  <c r="Z58" s="1"/>
  <c r="S58"/>
  <c r="Y58" s="1"/>
  <c r="R58"/>
  <c r="X58" s="1"/>
  <c r="Q58"/>
  <c r="W58" s="1"/>
  <c r="T57"/>
  <c r="Z57" s="1"/>
  <c r="S57"/>
  <c r="Y57" s="1"/>
  <c r="R57"/>
  <c r="X57" s="1"/>
  <c r="Q57"/>
  <c r="W57" s="1"/>
  <c r="T54"/>
  <c r="S54"/>
  <c r="R54"/>
  <c r="Q54"/>
  <c r="T53"/>
  <c r="S53"/>
  <c r="R53"/>
  <c r="Q53"/>
  <c r="T51"/>
  <c r="S51"/>
  <c r="R51"/>
  <c r="Q51"/>
  <c r="T50"/>
  <c r="S50"/>
  <c r="R50"/>
  <c r="Q50"/>
  <c r="T27"/>
  <c r="S27"/>
  <c r="R27"/>
  <c r="Q27"/>
  <c r="T36"/>
  <c r="S36"/>
  <c r="R36"/>
  <c r="Q36"/>
  <c r="T28"/>
  <c r="S28"/>
  <c r="R28"/>
  <c r="Q28"/>
  <c r="Z20"/>
  <c r="Y20"/>
  <c r="R20"/>
  <c r="X20" s="1"/>
  <c r="W20"/>
  <c r="Z39" l="1"/>
  <c r="Y39"/>
  <c r="X39"/>
  <c r="W39"/>
  <c r="V26" i="53" l="1"/>
  <c r="Z25"/>
  <c r="Z26" s="1"/>
  <c r="Z27" s="1"/>
  <c r="Y25"/>
  <c r="Y26" s="1"/>
  <c r="X25"/>
  <c r="X26" s="1"/>
  <c r="W25"/>
  <c r="W26" s="1"/>
  <c r="W27" s="1"/>
  <c r="Y18"/>
  <c r="W18"/>
  <c r="V10"/>
  <c r="T9"/>
  <c r="Z9" s="1"/>
  <c r="X10"/>
  <c r="Z10" l="1"/>
  <c r="Z11" s="1"/>
  <c r="W19"/>
  <c r="V28"/>
  <c r="Y27"/>
  <c r="W10"/>
  <c r="W11" s="1"/>
  <c r="X27"/>
  <c r="Y10"/>
  <c r="X11"/>
  <c r="Y19"/>
  <c r="Y11" l="1"/>
  <c r="X73" i="52" l="1"/>
  <c r="W73"/>
  <c r="X66"/>
  <c r="W66"/>
  <c r="Z63"/>
  <c r="Y63"/>
  <c r="X63"/>
  <c r="W63"/>
  <c r="Z59"/>
  <c r="Y59"/>
  <c r="X59"/>
  <c r="W59"/>
  <c r="W56"/>
  <c r="Z52"/>
  <c r="Y52"/>
  <c r="X52"/>
  <c r="W52"/>
  <c r="T40"/>
  <c r="Z40" s="1"/>
  <c r="S40"/>
  <c r="R40"/>
  <c r="Q40"/>
  <c r="T34"/>
  <c r="Z34" s="1"/>
  <c r="S34"/>
  <c r="Y34" s="1"/>
  <c r="R34"/>
  <c r="X34" s="1"/>
  <c r="Q34"/>
  <c r="W34" s="1"/>
  <c r="T33"/>
  <c r="Z33" s="1"/>
  <c r="S33"/>
  <c r="Y33" s="1"/>
  <c r="R33"/>
  <c r="X33" s="1"/>
  <c r="Q33"/>
  <c r="W33" s="1"/>
  <c r="T32"/>
  <c r="S32"/>
  <c r="R32"/>
  <c r="Q32"/>
  <c r="T30"/>
  <c r="S30"/>
  <c r="R30"/>
  <c r="Q30"/>
  <c r="T29"/>
  <c r="Z31" s="1"/>
  <c r="S29"/>
  <c r="Y31" s="1"/>
  <c r="R29"/>
  <c r="Q29"/>
  <c r="T25"/>
  <c r="Z25" s="1"/>
  <c r="S25"/>
  <c r="Y25" s="1"/>
  <c r="R25"/>
  <c r="Q25"/>
  <c r="T24"/>
  <c r="S24"/>
  <c r="R24"/>
  <c r="Q24"/>
  <c r="T23"/>
  <c r="S23"/>
  <c r="R23"/>
  <c r="Q23"/>
  <c r="Z22"/>
  <c r="Y22"/>
  <c r="Y23" s="1"/>
  <c r="X22"/>
  <c r="X23" s="1"/>
  <c r="Q22"/>
  <c r="W22" s="1"/>
  <c r="W23" s="1"/>
  <c r="Z19"/>
  <c r="Y19"/>
  <c r="X19"/>
  <c r="W19"/>
  <c r="T18"/>
  <c r="Z18" s="1"/>
  <c r="S18"/>
  <c r="Y18" s="1"/>
  <c r="R18"/>
  <c r="X18" s="1"/>
  <c r="Q18"/>
  <c r="W18" s="1"/>
  <c r="S17"/>
  <c r="R17"/>
  <c r="Q17"/>
  <c r="T16"/>
  <c r="Z16" s="1"/>
  <c r="S16"/>
  <c r="Y16" s="1"/>
  <c r="R16"/>
  <c r="X16" s="1"/>
  <c r="Q16"/>
  <c r="W16" s="1"/>
  <c r="R14"/>
  <c r="X14" s="1"/>
  <c r="Q14"/>
  <c r="W14" s="1"/>
  <c r="Q12"/>
  <c r="W12" s="1"/>
  <c r="X10"/>
  <c r="W10"/>
  <c r="R9"/>
  <c r="X9" s="1"/>
  <c r="Q9"/>
  <c r="W9" s="1"/>
  <c r="X11" l="1"/>
  <c r="Z11"/>
  <c r="X35"/>
  <c r="W35"/>
  <c r="Y35"/>
  <c r="X31"/>
  <c r="W31"/>
  <c r="Y11"/>
  <c r="Z66"/>
  <c r="Y66"/>
  <c r="Y56"/>
  <c r="Z56"/>
  <c r="X56"/>
  <c r="Z35"/>
  <c r="Z21"/>
  <c r="X21"/>
  <c r="W21"/>
  <c r="Y21"/>
  <c r="Z15"/>
  <c r="Y15"/>
  <c r="X15"/>
  <c r="W15"/>
  <c r="Z27"/>
  <c r="Y27"/>
  <c r="X27"/>
  <c r="W27"/>
  <c r="W11"/>
  <c r="Z23"/>
  <c r="M21" i="53" l="1"/>
  <c r="N21"/>
  <c r="R21" s="1"/>
  <c r="O21"/>
  <c r="T21" l="1"/>
  <c r="Z21" s="1"/>
  <c r="Z22" s="1"/>
  <c r="Z23" s="1"/>
  <c r="X21"/>
  <c r="X22" s="1"/>
  <c r="S21"/>
  <c r="Y21" s="1"/>
  <c r="Y22" s="1"/>
  <c r="Q21"/>
  <c r="W21" s="1"/>
  <c r="W22" s="1"/>
  <c r="Y23" l="1"/>
  <c r="Y28"/>
  <c r="X23"/>
  <c r="W23"/>
  <c r="W28"/>
  <c r="Z28"/>
  <c r="R13"/>
  <c r="X13" s="1"/>
  <c r="X18" s="1"/>
  <c r="X19" l="1"/>
  <c r="X28"/>
</calcChain>
</file>

<file path=xl/sharedStrings.xml><?xml version="1.0" encoding="utf-8"?>
<sst xmlns="http://schemas.openxmlformats.org/spreadsheetml/2006/main" count="481" uniqueCount="220">
  <si>
    <t>Formula</t>
  </si>
  <si>
    <t>Maxim.</t>
  </si>
  <si>
    <t>Minim.</t>
  </si>
  <si>
    <t>Período evaluado:</t>
  </si>
  <si>
    <t xml:space="preserve"> Nombre del indicador</t>
  </si>
  <si>
    <t>Unidades</t>
  </si>
  <si>
    <t>Frecuencia Medición</t>
  </si>
  <si>
    <t>Meta trimestral</t>
  </si>
  <si>
    <t>Resultado trimestral</t>
  </si>
  <si>
    <t>Desempeño trimestral</t>
  </si>
  <si>
    <t>Tendencia</t>
  </si>
  <si>
    <t>Ponderac.</t>
  </si>
  <si>
    <t>Desempeño pond. - Trimestral</t>
  </si>
  <si>
    <t>Menor al 80%: Desempeño insatisfactorio</t>
  </si>
  <si>
    <t>Superior al 100%: Desempeño sobresaliente.</t>
  </si>
  <si>
    <t>Objetivo</t>
  </si>
  <si>
    <t>Entre el 95 y el 100%: Desempeño satisfactorio</t>
  </si>
  <si>
    <t>Responsable de la gestión del indicador</t>
  </si>
  <si>
    <t>Subtotales perspectiva financiera</t>
  </si>
  <si>
    <t>Desempeño perspectiva financiera</t>
  </si>
  <si>
    <t>Subtotales perspectiva clientes</t>
  </si>
  <si>
    <t>Desempeño perspectiva clientes</t>
  </si>
  <si>
    <t>Subtotales perspectiva procesos internos</t>
  </si>
  <si>
    <t>Desempeño perspectiva procesos internos</t>
  </si>
  <si>
    <t>Entre 81% y 94%: Desempeño Regular</t>
  </si>
  <si>
    <t xml:space="preserve">Frecuencia de actualización: </t>
  </si>
  <si>
    <t>INDICADORES BSC - NIVEL I (PLANEACIÓN ESTRATÉGICA).</t>
  </si>
  <si>
    <t>1.  Generar márgenes de rentabilidad para un desempeño financiero que permita la permanencia y consolidación en el mercado.</t>
  </si>
  <si>
    <t>Rentabilidad Operacional</t>
  </si>
  <si>
    <t>Gestión de los Recursos Financieros</t>
  </si>
  <si>
    <t>Proceso lider</t>
  </si>
  <si>
    <t xml:space="preserve"> INDICADORES BSC - NIVEL II (PROCESOS).</t>
  </si>
  <si>
    <t>PROCESO</t>
  </si>
  <si>
    <t>Endeudamiento</t>
  </si>
  <si>
    <t>Liquidez</t>
  </si>
  <si>
    <t>Desempeño del proceso de Gestion de Recursos Financieros</t>
  </si>
  <si>
    <t>2.   Incrementar en un 43% las transferencias al Departamento durante el periodo de gobierno (2016-2019).</t>
  </si>
  <si>
    <t>Transferencias entregadas al Departamento</t>
  </si>
  <si>
    <t>3.   Vender 10 millones de botellas de 750 cc cada año de gobierno (2016-2019).</t>
  </si>
  <si>
    <t>Gestión Comercial y de Mercadeo</t>
  </si>
  <si>
    <t>4.   Aumentar la satisfacción del cliente en un 95% al 2019.</t>
  </si>
  <si>
    <t>Medición de la satisfacción del cliente</t>
  </si>
  <si>
    <t>Tiempo de respuesta a queja y reclamos</t>
  </si>
  <si>
    <t xml:space="preserve">Responsable </t>
  </si>
  <si>
    <t>PERSPECTIVA FINANCIERA</t>
  </si>
  <si>
    <t>PERSPECTIVA CLIENTES</t>
  </si>
  <si>
    <t>Gestion comercial y de Mercadeo</t>
  </si>
  <si>
    <t>5.   Mejorar el nivel de aceptación de la empresa y de marca dentro de la comunidad Vallecaucana.</t>
  </si>
  <si>
    <t>6.   Fortalecer permanentemente los mecanismos de seguridad de los productos.</t>
  </si>
  <si>
    <t>Cumplimiento de implementacion de mecanismos de seguridad de los productos</t>
  </si>
  <si>
    <t>PERSPECTIVA PROCESOS INTERNOS</t>
  </si>
  <si>
    <t>Nivel de desempeño de los procesos del SIGILV</t>
  </si>
  <si>
    <t>Gestión del Sistema Integrado</t>
  </si>
  <si>
    <t>8.   Mejorar el nivel de competencia de personal.</t>
  </si>
  <si>
    <t>Análisis de cumplimiento de competencias</t>
  </si>
  <si>
    <t>Gestión del Talento Humano</t>
  </si>
  <si>
    <t>Gestión Tecnológica</t>
  </si>
  <si>
    <t>Nivel de cumplimiento en el despacho de producto terminado.</t>
  </si>
  <si>
    <t xml:space="preserve">Nivel de preservación en Almacén general </t>
  </si>
  <si>
    <t>Nivel de desperdicio de licor</t>
  </si>
  <si>
    <t>Nivel de satisfacción del cliente interno en Almacén general.</t>
  </si>
  <si>
    <t xml:space="preserve">PERSPECTIVA CRECIMIENTO  Y APRENDIZAJE </t>
  </si>
  <si>
    <t xml:space="preserve">Desempeño perspectiva Crecimiento y aprendizaje </t>
  </si>
  <si>
    <t>Cumplimiento oportuno del Plan de Comunicación</t>
  </si>
  <si>
    <t xml:space="preserve">Porcentaje de desperdicio de material de empaque </t>
  </si>
  <si>
    <t>Costos de producción</t>
  </si>
  <si>
    <t xml:space="preserve"> Cumplimiento de programa de producción</t>
  </si>
  <si>
    <t>Procesos Judiciales</t>
  </si>
  <si>
    <t xml:space="preserve">Oportunidad en la respuesta de derechos de petición.
</t>
  </si>
  <si>
    <t xml:space="preserve">Cumplimiento de contratación
</t>
  </si>
  <si>
    <t>Gestion juridica</t>
  </si>
  <si>
    <t xml:space="preserve"> Acciones de mejora del SIGILV</t>
  </si>
  <si>
    <t xml:space="preserve"> Eficacia del cierre de hallazgos por ciclo de auditorías internas.
</t>
  </si>
  <si>
    <t xml:space="preserve">Cumplimiento del programa de auditorías internas de calidad.
</t>
  </si>
  <si>
    <t>Costos de Energía</t>
  </si>
  <si>
    <t>Costos de mantenimiento</t>
  </si>
  <si>
    <t xml:space="preserve">Cumplimiento Plan general de calibración
</t>
  </si>
  <si>
    <t>Gestión Mantenimiento y Control de Equipos</t>
  </si>
  <si>
    <t>Cumplimiento de los planes de mejoramiento individual</t>
  </si>
  <si>
    <t>Cumplimiento del plan de capacitación</t>
  </si>
  <si>
    <t xml:space="preserve">
Efectividad de la capacitación
</t>
  </si>
  <si>
    <t xml:space="preserve">
Gestión Calidad del Producto
</t>
  </si>
  <si>
    <t>Índice de calidad de materia prima</t>
  </si>
  <si>
    <t>Eficacia del cierre de No Conformidades</t>
  </si>
  <si>
    <t>Eficacia de análisis de laboratorio</t>
  </si>
  <si>
    <t xml:space="preserve">
Calidad del producto envasado en ILV
</t>
  </si>
  <si>
    <t xml:space="preserve">Satisfacción usuarios de sistemas de información
</t>
  </si>
  <si>
    <t xml:space="preserve">Eficacia servicios de sistemas
</t>
  </si>
  <si>
    <t xml:space="preserve">Subtotales perspectiva Crecimiento y aprendizaje </t>
  </si>
  <si>
    <t>Índice de calidad de órdenes de compra</t>
  </si>
  <si>
    <t xml:space="preserve">Confiabilidad de proveedores
</t>
  </si>
  <si>
    <t>Devoluciones órdenes de compra mal elaboradas</t>
  </si>
  <si>
    <t>Gestión de Adquisiciones y Suministros</t>
  </si>
  <si>
    <t xml:space="preserve">Satisfacción de los clientes del servicio de ventanilla única.
</t>
  </si>
  <si>
    <t xml:space="preserve"> Aplicación de las Tablas de retención documental
</t>
  </si>
  <si>
    <t>Gestión Documental</t>
  </si>
  <si>
    <t>Cumplimiento de Auditorías adicionales.</t>
  </si>
  <si>
    <t xml:space="preserve">
Eficacia del cierre de auditorías
</t>
  </si>
  <si>
    <t xml:space="preserve">Cumplimiento Plan anual de auditorías de Control Interno
</t>
  </si>
  <si>
    <t>Gestión Control Interno</t>
  </si>
  <si>
    <t xml:space="preserve">Cumplimiento actividades contractuales
</t>
  </si>
  <si>
    <t xml:space="preserve">Cumplimiento ejecución presupuestal
</t>
  </si>
  <si>
    <t>Gestión de la Infraestructura Física</t>
  </si>
  <si>
    <t>Gestión del Sistema Ambiental</t>
  </si>
  <si>
    <t>Cumplimiento requerimientos legales ambientales</t>
  </si>
  <si>
    <t xml:space="preserve">Cumplimiento del Plan de trabajo
</t>
  </si>
  <si>
    <t>Cumplimiento del Plan de capacitación</t>
  </si>
  <si>
    <t>Lesión Incapacitante</t>
  </si>
  <si>
    <t xml:space="preserve">Tasa de Incidencia
</t>
  </si>
  <si>
    <t>Gestión del Sistema de Seguridad y Salud en el trabajo (SSST)</t>
  </si>
  <si>
    <t>Subgerente Financiero</t>
  </si>
  <si>
    <t>%</t>
  </si>
  <si>
    <t>Semestral</t>
  </si>
  <si>
    <t>(Utilidad Operacional/Ingresos Operacionales) * 100</t>
  </si>
  <si>
    <t>Valor de las transferencias de acuerdo a los impuestos recaudados en el año.</t>
  </si>
  <si>
    <t>Pesos</t>
  </si>
  <si>
    <t>Anual</t>
  </si>
  <si>
    <t>DESEMPEÑO GLOBAL DE LA ORGANIZACIÓN</t>
  </si>
  <si>
    <t>(Pasivo Total/Activo Total) * 100</t>
  </si>
  <si>
    <t>Mensual</t>
  </si>
  <si>
    <t>Activo Corriente/Pasivo Corriente</t>
  </si>
  <si>
    <t>Meta anual (2017)</t>
  </si>
  <si>
    <t>Subgerente de Mercadeo</t>
  </si>
  <si>
    <t>(# Unds de 750 vendidas presente año - # Unds de 750 vendidas año anterior / # Unds de 750 vendidas año anterior) * 100</t>
  </si>
  <si>
    <t>Subgerente Comercial y de Mercadeo</t>
  </si>
  <si>
    <t>(# Unds de 750 exportadas presente año - # Unds de 750 exportadas año anterior / # Unds de 750 exportadas año anterior) * 100</t>
  </si>
  <si>
    <t>Trimestral</t>
  </si>
  <si>
    <t xml:space="preserve">Cumplimiento de las actividades de bienestar social
</t>
  </si>
  <si>
    <t>Porcentaje obtenido en las encuestas de satisfacción del cliente</t>
  </si>
  <si>
    <t># días entre fecha solicitud y fecha de respuesta al cliente</t>
  </si>
  <si>
    <t>Días</t>
  </si>
  <si>
    <t>Gestión de Producción.</t>
  </si>
  <si>
    <t>Nivel de aceptacion de las marcas Aguardiente y Ron</t>
  </si>
  <si>
    <t>Dersempeño del proceso Gestion de Producción</t>
  </si>
  <si>
    <t>Desempeño del proceso Gestion Jurídica</t>
  </si>
  <si>
    <t>Desempeño del proceso Gestión del Sistema Integrado</t>
  </si>
  <si>
    <t>Desempeño del proceso Gestión Mantenimiento y Control de Equipos</t>
  </si>
  <si>
    <t>Desempeño del proceso Gestión Calidad del Producto</t>
  </si>
  <si>
    <t>Desempeño del proceso Gestión Tecnológica</t>
  </si>
  <si>
    <t>Desempeño del proceso Gestión de Adquisiciones y Suministros</t>
  </si>
  <si>
    <t>Desempeño del proceso Gestión Documental</t>
  </si>
  <si>
    <t>Desempeño del proceso Gestión Control Interno</t>
  </si>
  <si>
    <t>Desempeño del proceso Gestión de la Infraestructura Fisica</t>
  </si>
  <si>
    <t>Desempeño del proceso Gestión del Sistema Ambiental</t>
  </si>
  <si>
    <t>Desempeño del proceso Gestion del Talento Humano</t>
  </si>
  <si>
    <t>Desempeño del proceso Gestión del Sistema de Seguridad y Salud en el Trabajo</t>
  </si>
  <si>
    <t xml:space="preserve"> Nivel de preservación y entrega de licor  </t>
  </si>
  <si>
    <t>Gestion Logística (Producto terminado)</t>
  </si>
  <si>
    <t>Desempeño del proceso Gestion Logística Abastecimiento y Producto Teminado)</t>
  </si>
  <si>
    <t>(# Cajas por Quejas y Reclamos por Lote / # Cajas Despachadas por Lote) * 100</t>
  </si>
  <si>
    <t>Subgerente de Producción</t>
  </si>
  <si>
    <t>(Valor Unds. Rotas + Valor Unds. Obsoletas en el mes / Valor Inventario Total Promedio) * 100</t>
  </si>
  <si>
    <t>(Pedidos entregados en el periodo sin falla / Pedidos Totales atendidos en el periodo) * 100</t>
  </si>
  <si>
    <t>Gestion Logística (Abastecimiento)</t>
  </si>
  <si>
    <t>(Costo Unds Dañadas + Costo Unds Obsoletas) / Costo Unds Disponibles en Inventarios) * 100</t>
  </si>
  <si>
    <t>Subgerente Administrativa</t>
  </si>
  <si>
    <t>Resultado de la encuesta de satisfacción del cliente interno</t>
  </si>
  <si>
    <t>Peso porcentual de cada actividad de acuerdo al impacto que genera en clientes internos y externos; y se mide el cumplimiento del total de ese porcentaje en la fecha establecida.</t>
  </si>
  <si>
    <t>Secretario General</t>
  </si>
  <si>
    <t>Se puede medir en las encuestas de satisfacción del cliente</t>
  </si>
  <si>
    <t>NIVEL DE DESEMPEÑO DE LOS PROCESOS DEL SIGILV</t>
  </si>
  <si>
    <t>Gestión de producción</t>
  </si>
  <si>
    <t>Gestión de la Comunicación Pública</t>
  </si>
  <si>
    <t>Desempeño del proceso Gestión de la Comunicación Pública</t>
  </si>
  <si>
    <t>(# Roturas / Producción total) * 100</t>
  </si>
  <si>
    <t>$ Costo Total de Producción / # Unidades producidas</t>
  </si>
  <si>
    <t>$ por Unidad</t>
  </si>
  <si>
    <t>(Producción Real / Producción Programada) * 100</t>
  </si>
  <si>
    <t>(# Contratos elaborados / # solicitudes de contrato) * 100</t>
  </si>
  <si>
    <t>Subgerente Jurídico</t>
  </si>
  <si>
    <t>(# Setencias Favorables / Total Sentencias) * 100</t>
  </si>
  <si>
    <t>(# Derechos de petición contestados oportunamente / Total Derechos de petición radicados) * 100</t>
  </si>
  <si>
    <t>(# Auditorías realizadas en la fecha establecida / # Auditorías Programadas) * 100</t>
  </si>
  <si>
    <t>(# Hallazgos cerrados por ciclo / Total Hallazgos abiertos) * 100</t>
  </si>
  <si>
    <t xml:space="preserve">(# Acciones de mejora cerradas / Total Acciones de mejora Abiertas </t>
  </si>
  <si>
    <t>(# Actividades del Plan de calibración cumplidas / # Total Actividades programadas) * 100</t>
  </si>
  <si>
    <t>($ Costo Mantenimiento mensual / # Unds. de 750 producidas en el mes) * 100</t>
  </si>
  <si>
    <t>($ Costo de Energía por Mes / # Unds. de 750 producidas) * 100</t>
  </si>
  <si>
    <t>(#Personas que mejoraron su desempeño a partir del plan de capacitación / Total de personas evaluadas) * 100</t>
  </si>
  <si>
    <t xml:space="preserve">% </t>
  </si>
  <si>
    <t>(# Trabajadores que cumplen con las competencias / # Trabajadores a los que se le realizó el análisis) * 100</t>
  </si>
  <si>
    <t>(# Colaboradores que cumplieron el Plan de Mejoramiento Individual / Total Trabajadores que suscribieron plan de mejoramiento) * 100</t>
  </si>
  <si>
    <t>(# Actividades ejecutadas dentro del tiempo previsto / Total Actividades definidas en el plan de capacitación) * 100</t>
  </si>
  <si>
    <t>(# Actividades Realizadas / # Actividades Programadas) * 100</t>
  </si>
  <si>
    <t>(# Lotes Aceptados / # Lotes Analizados de producto) *100</t>
  </si>
  <si>
    <t>Gerente General</t>
  </si>
  <si>
    <t>(# Lotes Rechazados / # Lotes Analizados) * 100</t>
  </si>
  <si>
    <t>(# No Conformidades Cerradas / # No Conformidades Abiertas) * 100</t>
  </si>
  <si>
    <t>(# Análisis atendidos en el día / # Análisis solicitados en el día) * 100</t>
  </si>
  <si>
    <t>(# Solicitudes cumplidas en el tiempo asignado / Total Solicitudes) * 100</t>
  </si>
  <si>
    <t>Resultado de la encuesta de satisfacción de Usuarios</t>
  </si>
  <si>
    <t>(# Proveedores Activos Críticos Tipo A / Total Proveedores Críticos) * 100</t>
  </si>
  <si>
    <t>(Total órdenes de compr que incumplen especificaciones técnicas del producto / total órdenes de compra generadas) * 100</t>
  </si>
  <si>
    <t>(# Ordenes de compra mal elaboradas / # Ordenes de compra generadas) * 100</t>
  </si>
  <si>
    <t>(#Unidades de Gestión con TRD aplicadas / # Unidades de Gestión) * 100</t>
  </si>
  <si>
    <t>(# Encuestados que califican satisfecha y/o muy satisfecho / Total encuestados) * 100</t>
  </si>
  <si>
    <t>Subgerente de Control Interno</t>
  </si>
  <si>
    <t>Cuatrimestral</t>
  </si>
  <si>
    <t>(# Auditorías adicionales ejecutadas / # Solicitudes de auditorías adicionales) * 100</t>
  </si>
  <si>
    <t>(# Auditorías Ejecutadas / # Auditorías Programadas) * 100</t>
  </si>
  <si>
    <t>(# Auditorías Cerradas / # Auditorías Abiertas) * 100</t>
  </si>
  <si>
    <t>(Presupuesto Ejecutado / Presupuesto Programado) * 100</t>
  </si>
  <si>
    <t>(#Actividades Ejecutadas / # Activadades Programadas) * 100</t>
  </si>
  <si>
    <t>(# Requerimientos cumplidos / # Requerimientos establecidos por Autoridad Ambiental) * 100</t>
  </si>
  <si>
    <t>(# Actividades ejecutadas dentro del tiempo previsto / Total Actividades definidas en el plan de trabajo) * 100</t>
  </si>
  <si>
    <t>(Indice de Frecuencia / Indice de Severidad) * 100</t>
  </si>
  <si>
    <t>(# Accidentes + Incidentes x K / Total días trabajados</t>
  </si>
  <si>
    <t>7.   Fortalecer y promover en la industria la capacidad gerencial, administrativa, financiera y el desempeño institucional, mediante la mejora continua del SIGILV (sistema integrado de gestión)</t>
  </si>
  <si>
    <t>Millonesde botellas de 750</t>
  </si>
  <si>
    <t xml:space="preserve">millones de pesos </t>
  </si>
  <si>
    <t>anual</t>
  </si>
  <si>
    <t>botellas de 750 vendidas en el año</t>
  </si>
  <si>
    <t>total de botellas producidas con  /total de botellas de seguridad *100</t>
  </si>
  <si>
    <t>Semestre</t>
  </si>
  <si>
    <t>Crecimiento Volúmenes de Ventas a Nivel Internacional</t>
  </si>
  <si>
    <t>(# Unds de 750 vendidas de la ILV / # Unds Totales vendidas de otras licoreras a Nivel Nacional) * 100</t>
  </si>
  <si>
    <t>Desempeño del proceso de Gestion comercial y de mercadeo</t>
  </si>
  <si>
    <t>promedio ponderado de los resultados de los indicadores de todos los procesos</t>
  </si>
  <si>
    <t>DESEMPEÑO GLOBAL DE LA ORGANIZACIÓN - INDICADORES DE NIVEL I
DICIEMBRE   31 DE 2019</t>
  </si>
  <si>
    <t>DESEMPEÑO DE LOS PROCESO DEL SISTEMA INTEGRADO DE GESTIÓN (SIGILV) - INDICADORES NIVEL II  A DICIEMBRE DE 2019</t>
  </si>
</sst>
</file>

<file path=xl/styles.xml><?xml version="1.0" encoding="utf-8"?>
<styleSheet xmlns="http://schemas.openxmlformats.org/spreadsheetml/2006/main">
  <numFmts count="7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 &quot;R&quot;\ * #,##0.00_ ;_ &quot;R&quot;\ * \-#,##0.00_ ;_ &quot;R&quot;\ * &quot;-&quot;??_ ;_ @_ "/>
    <numFmt numFmtId="167" formatCode="0.0%"/>
    <numFmt numFmtId="168" formatCode="_(* #,##0_);_(* \(#,##0\);_(* &quot;-&quot;??_);_(@_)"/>
    <numFmt numFmtId="169" formatCode="_(&quot;$&quot;\ * #,##0_);_(&quot;$&quot;\ * \(#,##0\);_(&quot;$&quot;\ * &quot;-&quot;??_);_(@_)"/>
    <numFmt numFmtId="170" formatCode="_(* #,##0.0000_);_(* \(#,##0.00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Maiandra GD"/>
      <family val="2"/>
    </font>
    <font>
      <b/>
      <sz val="11"/>
      <color theme="0"/>
      <name val="Maiandra GD"/>
      <family val="2"/>
    </font>
    <font>
      <sz val="11"/>
      <name val="Maiandra GD"/>
      <family val="2"/>
    </font>
    <font>
      <b/>
      <sz val="11"/>
      <name val="Maiandra GD"/>
      <family val="2"/>
    </font>
    <font>
      <b/>
      <sz val="14"/>
      <name val="Maiandra GD"/>
      <family val="2"/>
    </font>
    <font>
      <b/>
      <sz val="10"/>
      <name val="Maiandra GD"/>
      <family val="2"/>
    </font>
    <font>
      <b/>
      <sz val="10"/>
      <color theme="0"/>
      <name val="Maiandra GD"/>
      <family val="2"/>
    </font>
    <font>
      <i/>
      <sz val="11"/>
      <name val="Maiandra GD"/>
      <family val="2"/>
    </font>
    <font>
      <sz val="11"/>
      <color theme="0"/>
      <name val="Maiandra GD"/>
      <family val="2"/>
    </font>
    <font>
      <b/>
      <sz val="22"/>
      <color theme="1"/>
      <name val="Maiandra GD"/>
      <family val="2"/>
    </font>
    <font>
      <sz val="11"/>
      <color rgb="FFFF0000"/>
      <name val="Maiandra GD"/>
      <family val="2"/>
    </font>
    <font>
      <b/>
      <sz val="16"/>
      <name val="Maiandra GD"/>
      <family val="2"/>
    </font>
    <font>
      <sz val="11"/>
      <name val="Maiandra GD"/>
      <family val="2"/>
    </font>
  </fonts>
  <fills count="16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3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6600CC"/>
        <bgColor indexed="64"/>
      </patternFill>
    </fill>
    <fill>
      <patternFill patternType="solid">
        <fgColor rgb="FFFF5757"/>
        <bgColor indexed="64"/>
      </patternFill>
    </fill>
    <fill>
      <patternFill patternType="solid">
        <fgColor rgb="FFFF696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3"/>
      </right>
      <top style="thin">
        <color indexed="64"/>
      </top>
      <bottom style="thin">
        <color indexed="64"/>
      </bottom>
      <diagonal/>
    </border>
    <border>
      <left/>
      <right style="medium">
        <color theme="4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4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ck">
        <color theme="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3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theme="3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medium">
        <color theme="3"/>
      </right>
      <top style="thin">
        <color indexed="64"/>
      </top>
      <bottom style="thin">
        <color indexed="64"/>
      </bottom>
      <diagonal/>
    </border>
    <border>
      <left/>
      <right style="medium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>
      <alignment vertical="top"/>
    </xf>
    <xf numFmtId="0" fontId="2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2">
    <xf numFmtId="0" fontId="0" fillId="0" borderId="0" xfId="0"/>
    <xf numFmtId="0" fontId="5" fillId="0" borderId="0" xfId="0" applyFont="1"/>
    <xf numFmtId="0" fontId="7" fillId="0" borderId="0" xfId="0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top"/>
    </xf>
    <xf numFmtId="0" fontId="5" fillId="4" borderId="1" xfId="0" applyFont="1" applyFill="1" applyBorder="1"/>
    <xf numFmtId="0" fontId="5" fillId="5" borderId="1" xfId="0" applyFont="1" applyFill="1" applyBorder="1"/>
    <xf numFmtId="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167" fontId="5" fillId="0" borderId="5" xfId="1" applyNumberFormat="1" applyFont="1" applyFill="1" applyBorder="1" applyAlignment="1">
      <alignment horizontal="center" vertical="center" wrapText="1"/>
    </xf>
    <xf numFmtId="167" fontId="3" fillId="0" borderId="3" xfId="0" applyNumberFormat="1" applyFont="1" applyBorder="1" applyAlignment="1">
      <alignment horizontal="center" vertical="center" wrapText="1"/>
    </xf>
    <xf numFmtId="9" fontId="3" fillId="0" borderId="3" xfId="1" applyFont="1" applyBorder="1" applyAlignment="1">
      <alignment horizontal="center" vertical="center" wrapText="1"/>
    </xf>
    <xf numFmtId="9" fontId="3" fillId="0" borderId="17" xfId="1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0" borderId="15" xfId="0" applyFont="1" applyBorder="1" applyAlignment="1"/>
    <xf numFmtId="0" fontId="7" fillId="0" borderId="12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10" fillId="0" borderId="16" xfId="1" applyFont="1" applyBorder="1" applyAlignment="1">
      <alignment horizontal="center" vertical="center" wrapText="1"/>
    </xf>
    <xf numFmtId="9" fontId="10" fillId="0" borderId="1" xfId="1" applyFont="1" applyBorder="1" applyAlignment="1">
      <alignment horizontal="center" vertical="center" wrapText="1"/>
    </xf>
    <xf numFmtId="9" fontId="10" fillId="0" borderId="17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3" fillId="0" borderId="16" xfId="0" applyNumberFormat="1" applyFont="1" applyBorder="1" applyAlignment="1">
      <alignment horizontal="center" vertical="center" wrapText="1"/>
    </xf>
    <xf numFmtId="9" fontId="3" fillId="0" borderId="17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9" fontId="4" fillId="2" borderId="5" xfId="0" applyNumberFormat="1" applyFont="1" applyFill="1" applyBorder="1" applyAlignment="1">
      <alignment horizontal="center" vertical="center" wrapText="1"/>
    </xf>
    <xf numFmtId="9" fontId="4" fillId="2" borderId="16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9" fontId="4" fillId="2" borderId="17" xfId="0" applyNumberFormat="1" applyFont="1" applyFill="1" applyBorder="1" applyAlignment="1">
      <alignment horizontal="center" vertical="center" wrapText="1"/>
    </xf>
    <xf numFmtId="9" fontId="3" fillId="0" borderId="5" xfId="1" applyFont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9" fontId="3" fillId="0" borderId="19" xfId="0" applyNumberFormat="1" applyFont="1" applyBorder="1" applyAlignment="1">
      <alignment horizontal="center" vertical="center" wrapText="1"/>
    </xf>
    <xf numFmtId="9" fontId="5" fillId="0" borderId="17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11" fillId="2" borderId="8" xfId="0" applyFont="1" applyFill="1" applyBorder="1" applyAlignment="1">
      <alignment horizontal="center" vertical="center" wrapText="1"/>
    </xf>
    <xf numFmtId="9" fontId="4" fillId="2" borderId="20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9" fontId="4" fillId="7" borderId="5" xfId="0" applyNumberFormat="1" applyFont="1" applyFill="1" applyBorder="1" applyAlignment="1">
      <alignment horizontal="center" vertical="center" wrapText="1"/>
    </xf>
    <xf numFmtId="9" fontId="5" fillId="0" borderId="22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5" fillId="0" borderId="10" xfId="0" applyFont="1" applyFill="1" applyBorder="1" applyAlignment="1">
      <alignment horizontal="justify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8" borderId="1" xfId="0" applyFont="1" applyFill="1" applyBorder="1"/>
    <xf numFmtId="0" fontId="5" fillId="9" borderId="1" xfId="0" applyFont="1" applyFill="1" applyBorder="1"/>
    <xf numFmtId="0" fontId="5" fillId="10" borderId="1" xfId="0" applyFont="1" applyFill="1" applyBorder="1"/>
    <xf numFmtId="9" fontId="5" fillId="0" borderId="23" xfId="1" applyFont="1" applyBorder="1" applyAlignment="1">
      <alignment horizontal="center" vertical="center" wrapText="1"/>
    </xf>
    <xf numFmtId="9" fontId="5" fillId="0" borderId="24" xfId="1" applyFont="1" applyBorder="1" applyAlignment="1">
      <alignment horizontal="center" vertical="center" wrapText="1"/>
    </xf>
    <xf numFmtId="9" fontId="5" fillId="0" borderId="26" xfId="1" applyFont="1" applyBorder="1" applyAlignment="1">
      <alignment horizontal="center" vertical="center" wrapText="1"/>
    </xf>
    <xf numFmtId="9" fontId="5" fillId="0" borderId="25" xfId="1" applyFont="1" applyBorder="1" applyAlignment="1">
      <alignment horizontal="center" vertical="center" wrapText="1"/>
    </xf>
    <xf numFmtId="9" fontId="5" fillId="0" borderId="27" xfId="1" applyFont="1" applyBorder="1" applyAlignment="1">
      <alignment horizontal="center" vertical="center" wrapText="1"/>
    </xf>
    <xf numFmtId="9" fontId="5" fillId="0" borderId="28" xfId="1" applyFont="1" applyBorder="1" applyAlignment="1">
      <alignment horizontal="center" vertical="center" wrapText="1"/>
    </xf>
    <xf numFmtId="9" fontId="5" fillId="0" borderId="29" xfId="1" applyFont="1" applyBorder="1" applyAlignment="1">
      <alignment horizontal="center" vertical="center" wrapText="1"/>
    </xf>
    <xf numFmtId="9" fontId="5" fillId="0" borderId="30" xfId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9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justify" vertical="top" wrapText="1"/>
    </xf>
    <xf numFmtId="0" fontId="12" fillId="0" borderId="5" xfId="0" applyFont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2" fontId="5" fillId="0" borderId="2" xfId="0" applyNumberFormat="1" applyFont="1" applyFill="1" applyBorder="1" applyAlignment="1">
      <alignment horizontal="center" vertical="top" wrapText="1"/>
    </xf>
    <xf numFmtId="9" fontId="3" fillId="12" borderId="5" xfId="1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0" fillId="0" borderId="9" xfId="0" applyBorder="1" applyAlignment="1">
      <alignment vertical="top" wrapText="1"/>
    </xf>
    <xf numFmtId="0" fontId="6" fillId="6" borderId="14" xfId="0" applyFont="1" applyFill="1" applyBorder="1" applyAlignment="1">
      <alignment horizontal="center" vertical="center" wrapText="1"/>
    </xf>
    <xf numFmtId="2" fontId="5" fillId="6" borderId="2" xfId="0" applyNumberFormat="1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168" fontId="5" fillId="0" borderId="5" xfId="5" applyNumberFormat="1" applyFont="1" applyFill="1" applyBorder="1" applyAlignment="1">
      <alignment horizontal="center" vertical="center" wrapText="1"/>
    </xf>
    <xf numFmtId="168" fontId="3" fillId="0" borderId="17" xfId="5" applyNumberFormat="1" applyFont="1" applyBorder="1" applyAlignment="1">
      <alignment horizontal="center" vertical="center" wrapText="1"/>
    </xf>
    <xf numFmtId="168" fontId="3" fillId="0" borderId="5" xfId="5" applyNumberFormat="1" applyFont="1" applyBorder="1" applyAlignment="1">
      <alignment horizontal="center" vertical="center" wrapText="1"/>
    </xf>
    <xf numFmtId="168" fontId="3" fillId="0" borderId="19" xfId="5" applyNumberFormat="1" applyFont="1" applyBorder="1" applyAlignment="1">
      <alignment vertical="center" wrapText="1"/>
    </xf>
    <xf numFmtId="168" fontId="3" fillId="0" borderId="3" xfId="5" applyNumberFormat="1" applyFont="1" applyBorder="1" applyAlignment="1">
      <alignment horizontal="center" vertical="center" wrapText="1"/>
    </xf>
    <xf numFmtId="168" fontId="3" fillId="0" borderId="1" xfId="5" applyNumberFormat="1" applyFont="1" applyBorder="1" applyAlignment="1">
      <alignment horizontal="center" vertical="center" wrapText="1"/>
    </xf>
    <xf numFmtId="165" fontId="3" fillId="0" borderId="5" xfId="5" applyFont="1" applyBorder="1" applyAlignment="1">
      <alignment horizontal="center" vertical="center" wrapText="1"/>
    </xf>
    <xf numFmtId="9" fontId="3" fillId="0" borderId="16" xfId="1" applyFont="1" applyBorder="1" applyAlignment="1">
      <alignment horizontal="center" vertical="center" wrapText="1"/>
    </xf>
    <xf numFmtId="9" fontId="4" fillId="2" borderId="5" xfId="0" applyNumberFormat="1" applyFont="1" applyFill="1" applyBorder="1" applyAlignment="1">
      <alignment horizontal="left" vertical="center"/>
    </xf>
    <xf numFmtId="10" fontId="3" fillId="0" borderId="3" xfId="1" applyNumberFormat="1" applyFont="1" applyBorder="1" applyAlignment="1">
      <alignment horizontal="center" vertical="center" wrapText="1"/>
    </xf>
    <xf numFmtId="10" fontId="3" fillId="0" borderId="1" xfId="1" applyNumberFormat="1" applyFont="1" applyBorder="1" applyAlignment="1">
      <alignment horizontal="center" vertical="center" wrapText="1"/>
    </xf>
    <xf numFmtId="10" fontId="3" fillId="0" borderId="5" xfId="1" applyNumberFormat="1" applyFont="1" applyBorder="1" applyAlignment="1">
      <alignment horizontal="center" vertical="center" wrapText="1"/>
    </xf>
    <xf numFmtId="169" fontId="3" fillId="0" borderId="3" xfId="6" applyNumberFormat="1" applyFont="1" applyBorder="1" applyAlignment="1">
      <alignment horizontal="center" vertical="center" wrapText="1"/>
    </xf>
    <xf numFmtId="169" fontId="3" fillId="0" borderId="1" xfId="6" applyNumberFormat="1" applyFont="1" applyBorder="1" applyAlignment="1">
      <alignment horizontal="center" vertical="center" wrapText="1"/>
    </xf>
    <xf numFmtId="169" fontId="3" fillId="0" borderId="5" xfId="6" applyNumberFormat="1" applyFont="1" applyBorder="1" applyAlignment="1">
      <alignment horizontal="center" vertical="center" wrapText="1"/>
    </xf>
    <xf numFmtId="169" fontId="3" fillId="0" borderId="17" xfId="6" applyNumberFormat="1" applyFont="1" applyBorder="1" applyAlignment="1">
      <alignment horizontal="center" vertical="center" wrapText="1"/>
    </xf>
    <xf numFmtId="170" fontId="3" fillId="0" borderId="17" xfId="5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3" fillId="0" borderId="5" xfId="0" applyNumberFormat="1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0" fontId="5" fillId="0" borderId="17" xfId="1" applyNumberFormat="1" applyFont="1" applyFill="1" applyBorder="1" applyAlignment="1">
      <alignment horizontal="center" vertical="center" wrapText="1"/>
    </xf>
    <xf numFmtId="10" fontId="3" fillId="0" borderId="19" xfId="0" applyNumberFormat="1" applyFont="1" applyBorder="1" applyAlignment="1">
      <alignment horizontal="center" vertical="center" wrapText="1"/>
    </xf>
    <xf numFmtId="164" fontId="5" fillId="0" borderId="17" xfId="6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justify" vertical="center" wrapText="1"/>
    </xf>
    <xf numFmtId="0" fontId="3" fillId="6" borderId="1" xfId="0" applyFont="1" applyFill="1" applyBorder="1" applyAlignment="1">
      <alignment horizontal="justify" vertical="center" wrapText="1"/>
    </xf>
    <xf numFmtId="168" fontId="5" fillId="0" borderId="1" xfId="5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165" fontId="3" fillId="0" borderId="6" xfId="5" applyFont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0" fontId="3" fillId="13" borderId="0" xfId="0" applyFont="1" applyFill="1"/>
    <xf numFmtId="9" fontId="5" fillId="0" borderId="32" xfId="1" applyFont="1" applyBorder="1" applyAlignment="1">
      <alignment horizontal="center" vertical="center" wrapText="1"/>
    </xf>
    <xf numFmtId="0" fontId="3" fillId="15" borderId="0" xfId="0" applyFont="1" applyFill="1"/>
    <xf numFmtId="0" fontId="3" fillId="14" borderId="0" xfId="0" applyFont="1" applyFill="1"/>
    <xf numFmtId="9" fontId="4" fillId="2" borderId="5" xfId="0" applyNumberFormat="1" applyFont="1" applyFill="1" applyBorder="1" applyAlignment="1">
      <alignment horizontal="left" vertical="center" wrapText="1"/>
    </xf>
    <xf numFmtId="9" fontId="4" fillId="2" borderId="6" xfId="0" applyNumberFormat="1" applyFont="1" applyFill="1" applyBorder="1" applyAlignment="1">
      <alignment horizontal="left" vertical="center" wrapText="1"/>
    </xf>
    <xf numFmtId="9" fontId="4" fillId="2" borderId="3" xfId="0" applyNumberFormat="1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11" borderId="5" xfId="0" applyFont="1" applyFill="1" applyBorder="1" applyAlignment="1">
      <alignment horizontal="left" vertical="center" wrapText="1"/>
    </xf>
    <xf numFmtId="0" fontId="6" fillId="11" borderId="6" xfId="0" applyFont="1" applyFill="1" applyBorder="1" applyAlignment="1">
      <alignment horizontal="left" vertical="center" wrapText="1"/>
    </xf>
    <xf numFmtId="0" fontId="6" fillId="11" borderId="3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3" fontId="4" fillId="7" borderId="21" xfId="0" applyNumberFormat="1" applyFont="1" applyFill="1" applyBorder="1" applyAlignment="1">
      <alignment horizontal="center" vertical="center" wrapText="1"/>
    </xf>
    <xf numFmtId="3" fontId="4" fillId="7" borderId="6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5" fontId="7" fillId="0" borderId="14" xfId="5" applyFont="1" applyBorder="1" applyAlignment="1">
      <alignment horizontal="center" vertical="center" wrapText="1"/>
    </xf>
    <xf numFmtId="165" fontId="7" fillId="0" borderId="7" xfId="5" applyFont="1" applyBorder="1" applyAlignment="1">
      <alignment horizontal="center" vertical="center" wrapText="1"/>
    </xf>
    <xf numFmtId="165" fontId="7" fillId="0" borderId="11" xfId="5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6" fillId="0" borderId="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7">
    <cellStyle name="Millares" xfId="5" builtinId="3"/>
    <cellStyle name="Moneda" xfId="6" builtinId="4"/>
    <cellStyle name="Moneda 2" xfId="4"/>
    <cellStyle name="Normal" xfId="0" builtinId="0"/>
    <cellStyle name="Normal 2" xfId="2"/>
    <cellStyle name="Normal 3" xfId="3"/>
    <cellStyle name="Porcentual" xfId="1" builtinId="5"/>
  </cellStyles>
  <dxfs count="31">
    <dxf>
      <fill>
        <patternFill>
          <bgColor rgb="FF6600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535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auto="1"/>
      </font>
      <fill>
        <patternFill>
          <bgColor rgb="FFFF643F"/>
        </patternFill>
      </fill>
    </dxf>
    <dxf>
      <font>
        <b val="0"/>
        <i val="0"/>
        <color auto="1"/>
      </font>
      <fill>
        <patternFill>
          <bgColor rgb="FFFFFF66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theme="3" tint="0.39994506668294322"/>
        </patternFill>
      </fill>
    </dxf>
    <dxf>
      <font>
        <b val="0"/>
        <i/>
        <color theme="1"/>
      </font>
      <fill>
        <patternFill>
          <bgColor rgb="FFFF3B3B"/>
        </patternFill>
      </fill>
    </dxf>
    <dxf>
      <font>
        <b/>
        <i val="0"/>
        <color theme="1"/>
      </font>
      <fill>
        <patternFill>
          <bgColor rgb="FF99FF33"/>
        </patternFill>
      </fill>
    </dxf>
    <dxf>
      <font>
        <b/>
        <i val="0"/>
        <color theme="1"/>
      </font>
      <fill>
        <patternFill>
          <bgColor rgb="FFFFFF3B"/>
        </patternFill>
      </fill>
    </dxf>
    <dxf>
      <font>
        <b/>
        <i val="0"/>
        <color theme="1"/>
      </font>
      <fill>
        <patternFill>
          <bgColor rgb="FFFF5353"/>
        </patternFill>
      </fill>
    </dxf>
    <dxf>
      <fill>
        <patternFill>
          <bgColor theme="3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2F2F"/>
        </patternFill>
      </fill>
    </dxf>
    <dxf>
      <fill>
        <patternFill>
          <bgColor rgb="FFFFFF25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33"/>
        </patternFill>
      </fill>
    </dxf>
    <dxf>
      <fill>
        <patternFill>
          <bgColor rgb="FFFFFF29"/>
        </patternFill>
      </fill>
    </dxf>
    <dxf>
      <fill>
        <patternFill>
          <bgColor rgb="FFFF11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6600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535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66FF33"/>
      <color rgb="FFFF6969"/>
      <color rgb="FFFF5757"/>
      <color rgb="FFFF4B4B"/>
      <color rgb="FFFF5353"/>
      <color rgb="FFFF0000"/>
      <color rgb="FFFFFF00"/>
      <color rgb="FF6600CC"/>
      <color rgb="FFFFFF66"/>
      <color rgb="FFE3EC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0</xdr:row>
      <xdr:rowOff>38100</xdr:rowOff>
    </xdr:from>
    <xdr:to>
      <xdr:col>0</xdr:col>
      <xdr:colOff>2641600</xdr:colOff>
      <xdr:row>0</xdr:row>
      <xdr:rowOff>800100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100" y="38100"/>
          <a:ext cx="24765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221346</xdr:colOff>
      <xdr:row>0</xdr:row>
      <xdr:rowOff>38101</xdr:rowOff>
    </xdr:from>
    <xdr:to>
      <xdr:col>2</xdr:col>
      <xdr:colOff>1257300</xdr:colOff>
      <xdr:row>0</xdr:row>
      <xdr:rowOff>825501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1346" y="38101"/>
          <a:ext cx="2826654" cy="787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alarcon/Desktop/PLAN%20ESTRATEGICO/Users/asorozco/AppData/Local/Temp/Objetivos%20e%20indicador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</sheetNames>
    <sheetDataSet>
      <sheetData sheetId="0">
        <row r="8">
          <cell r="C8" t="str">
            <v>Crecimiento de ventas Valle</v>
          </cell>
        </row>
        <row r="9">
          <cell r="C9" t="str">
            <v>Participación en el mercado a nivel Nacional</v>
          </cell>
        </row>
        <row r="13">
          <cell r="C13" t="str">
            <v>Cumplimiento presupuestal Ventas Valle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A33"/>
  <sheetViews>
    <sheetView tabSelected="1" zoomScale="60" zoomScaleNormal="60" workbookViewId="0">
      <pane ySplit="1" topLeftCell="A2" activePane="bottomLeft" state="frozen"/>
      <selection pane="bottomLeft" activeCell="P25" sqref="P25"/>
    </sheetView>
  </sheetViews>
  <sheetFormatPr baseColWidth="10" defaultColWidth="11.453125" defaultRowHeight="14"/>
  <cols>
    <col min="1" max="1" width="44.26953125" style="24" customWidth="1"/>
    <col min="2" max="2" width="17.7265625" style="24" customWidth="1"/>
    <col min="3" max="3" width="30.7265625" style="24" customWidth="1"/>
    <col min="4" max="4" width="24.26953125" style="24" customWidth="1"/>
    <col min="5" max="5" width="25.453125" style="24" customWidth="1"/>
    <col min="6" max="6" width="12.7265625" style="24" customWidth="1"/>
    <col min="7" max="7" width="13.7265625" style="24" customWidth="1"/>
    <col min="8" max="8" width="9.81640625" style="24" customWidth="1"/>
    <col min="9" max="11" width="8.7265625" style="24" hidden="1" customWidth="1"/>
    <col min="12" max="12" width="9" style="24" customWidth="1"/>
    <col min="13" max="13" width="8.453125" style="24" hidden="1" customWidth="1"/>
    <col min="14" max="15" width="8.7265625" style="24" hidden="1" customWidth="1"/>
    <col min="16" max="16" width="9" style="24" customWidth="1"/>
    <col min="17" max="19" width="8.7265625" style="24" hidden="1" customWidth="1"/>
    <col min="20" max="20" width="12.54296875" style="24" customWidth="1"/>
    <col min="21" max="21" width="15.54296875" style="24" customWidth="1"/>
    <col min="22" max="22" width="12" style="24" customWidth="1"/>
    <col min="23" max="23" width="11.54296875" style="24" hidden="1" customWidth="1"/>
    <col min="24" max="24" width="10.1796875" style="24" hidden="1" customWidth="1"/>
    <col min="25" max="25" width="8.7265625" style="24" hidden="1" customWidth="1"/>
    <col min="26" max="26" width="12" style="24" customWidth="1"/>
    <col min="27" max="16384" width="11.453125" style="24"/>
  </cols>
  <sheetData>
    <row r="1" spans="1:27" ht="70.150000000000006" customHeight="1">
      <c r="A1" s="91"/>
      <c r="B1" s="155" t="s">
        <v>218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7"/>
    </row>
    <row r="2" spans="1:27" ht="18">
      <c r="A2" s="66"/>
      <c r="B2" s="30"/>
      <c r="C2" s="30"/>
      <c r="D2" s="30"/>
      <c r="E2" s="30"/>
      <c r="F2" s="30"/>
      <c r="G2" s="30"/>
      <c r="H2" s="30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8"/>
      <c r="V2" s="2"/>
      <c r="W2" s="2"/>
      <c r="X2" s="2"/>
      <c r="Y2" s="2"/>
      <c r="Z2" s="2"/>
    </row>
    <row r="3" spans="1:27">
      <c r="A3" s="158" t="s">
        <v>26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</row>
    <row r="4" spans="1:27" ht="22.9" customHeight="1">
      <c r="A4" s="72"/>
      <c r="B4" s="160"/>
      <c r="C4" s="161"/>
      <c r="D4" s="161"/>
      <c r="E4" s="161"/>
      <c r="F4" s="161"/>
      <c r="G4" s="161"/>
      <c r="H4" s="161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</row>
    <row r="5" spans="1:27" ht="19.5" customHeight="1">
      <c r="A5" s="163" t="s">
        <v>44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5"/>
    </row>
    <row r="6" spans="1:27" ht="15" customHeight="1">
      <c r="A6" s="151" t="s">
        <v>15</v>
      </c>
      <c r="B6" s="151" t="s">
        <v>4</v>
      </c>
      <c r="C6" s="145" t="s">
        <v>0</v>
      </c>
      <c r="D6" s="145" t="s">
        <v>30</v>
      </c>
      <c r="E6" s="151" t="s">
        <v>43</v>
      </c>
      <c r="F6" s="151" t="s">
        <v>5</v>
      </c>
      <c r="G6" s="151" t="s">
        <v>6</v>
      </c>
      <c r="H6" s="152" t="s">
        <v>121</v>
      </c>
      <c r="I6" s="153" t="s">
        <v>7</v>
      </c>
      <c r="J6" s="151"/>
      <c r="K6" s="151"/>
      <c r="L6" s="154"/>
      <c r="M6" s="144" t="s">
        <v>8</v>
      </c>
      <c r="N6" s="151"/>
      <c r="O6" s="151"/>
      <c r="P6" s="152"/>
      <c r="Q6" s="147" t="s">
        <v>9</v>
      </c>
      <c r="R6" s="148"/>
      <c r="S6" s="148"/>
      <c r="T6" s="149"/>
      <c r="U6" s="144" t="s">
        <v>10</v>
      </c>
      <c r="V6" s="18" t="s">
        <v>11</v>
      </c>
      <c r="W6" s="166" t="s">
        <v>12</v>
      </c>
      <c r="X6" s="167"/>
      <c r="Y6" s="167"/>
      <c r="Z6" s="168"/>
    </row>
    <row r="7" spans="1:27" ht="31.9" customHeight="1">
      <c r="A7" s="144"/>
      <c r="B7" s="144"/>
      <c r="C7" s="146"/>
      <c r="D7" s="146"/>
      <c r="E7" s="144"/>
      <c r="F7" s="151"/>
      <c r="G7" s="151"/>
      <c r="H7" s="152"/>
      <c r="I7" s="62">
        <v>1</v>
      </c>
      <c r="J7" s="60">
        <v>2</v>
      </c>
      <c r="K7" s="60">
        <v>3</v>
      </c>
      <c r="L7" s="63">
        <v>4</v>
      </c>
      <c r="M7" s="59">
        <v>1</v>
      </c>
      <c r="N7" s="60">
        <v>2</v>
      </c>
      <c r="O7" s="60">
        <v>3</v>
      </c>
      <c r="P7" s="61">
        <v>4</v>
      </c>
      <c r="Q7" s="62">
        <v>1</v>
      </c>
      <c r="R7" s="60">
        <v>2</v>
      </c>
      <c r="S7" s="60">
        <v>3</v>
      </c>
      <c r="T7" s="63">
        <v>4</v>
      </c>
      <c r="U7" s="144"/>
      <c r="V7" s="61">
        <v>4</v>
      </c>
      <c r="W7" s="62">
        <v>1</v>
      </c>
      <c r="X7" s="60">
        <v>2</v>
      </c>
      <c r="Y7" s="60">
        <v>3</v>
      </c>
      <c r="Z7" s="63">
        <v>4</v>
      </c>
    </row>
    <row r="8" spans="1:27" ht="65.25" customHeight="1">
      <c r="A8" s="89" t="s">
        <v>27</v>
      </c>
      <c r="B8" s="26" t="s">
        <v>28</v>
      </c>
      <c r="C8" s="26" t="s">
        <v>113</v>
      </c>
      <c r="D8" s="28" t="s">
        <v>29</v>
      </c>
      <c r="E8" s="103" t="s">
        <v>110</v>
      </c>
      <c r="F8" s="26" t="s">
        <v>111</v>
      </c>
      <c r="G8" s="26" t="s">
        <v>112</v>
      </c>
      <c r="H8" s="13">
        <v>0.2</v>
      </c>
      <c r="I8" s="3">
        <v>0.2</v>
      </c>
      <c r="J8" s="3">
        <v>0.2</v>
      </c>
      <c r="K8" s="3">
        <v>0.2</v>
      </c>
      <c r="L8" s="3">
        <v>0.2</v>
      </c>
      <c r="M8" s="32">
        <v>0.12</v>
      </c>
      <c r="N8" s="32">
        <v>0.41</v>
      </c>
      <c r="O8" s="32">
        <v>0.41</v>
      </c>
      <c r="P8" s="17">
        <v>0.1</v>
      </c>
      <c r="Q8" s="86">
        <f>IF(IF($U8="Maxim.",M8/I8,IF($U8="Minim.",I8/M8,))&gt;=110%,110%,IF(IF($U8="Maxim.",M8/I8,IF($U8="Minim.",I8/M8,))&lt;=0%,0%,IF($U8="Maxim.",M8/I8,IF($U8="Minim.",I8/M8,))))</f>
        <v>0.6</v>
      </c>
      <c r="R8" s="86">
        <f t="shared" ref="R8:S8" si="0">IF(IF($U8="Maxim.",N8/J8,IF($U8="Minim.",J8/N8,))&gt;=110%,110%,IF(IF($U8="Maxim.",N8/J8,IF($U8="Minim.",J8/N8,))&lt;=0%,0%,IF($U8="Maxim.",N8/J8,IF($U8="Minim.",J8/N8,))))</f>
        <v>1.1000000000000001</v>
      </c>
      <c r="S8" s="86">
        <f t="shared" si="0"/>
        <v>1.1000000000000001</v>
      </c>
      <c r="T8" s="136">
        <f>IF(IF($U8="Maxim.",P8/L8,IF($U8="Minim.",L8/P8,))&gt;=110%,110%,IF(IF($U8="Maxim.",P8/L8,IF($U8="Minim.",L8/P8,))&lt;=0%,0%,IF($U8="Maxim.",P8/L8,IF($U8="Minim.",L8/P8,))))</f>
        <v>0.5</v>
      </c>
      <c r="U8" s="31" t="s">
        <v>1</v>
      </c>
      <c r="V8" s="17">
        <v>0.1</v>
      </c>
      <c r="W8" s="37">
        <f>+V8*Q8</f>
        <v>0.06</v>
      </c>
      <c r="X8" s="32">
        <f>+V8*R8</f>
        <v>0.11000000000000001</v>
      </c>
      <c r="Y8" s="32">
        <f>+V8*S8</f>
        <v>0.11000000000000001</v>
      </c>
      <c r="Z8" s="38">
        <f>+V8*T8</f>
        <v>0.05</v>
      </c>
    </row>
    <row r="9" spans="1:27" ht="61.5" customHeight="1">
      <c r="A9" s="89" t="s">
        <v>36</v>
      </c>
      <c r="B9" s="26" t="s">
        <v>37</v>
      </c>
      <c r="C9" s="26" t="s">
        <v>114</v>
      </c>
      <c r="D9" s="28" t="s">
        <v>29</v>
      </c>
      <c r="E9" s="103" t="s">
        <v>110</v>
      </c>
      <c r="F9" s="55" t="s">
        <v>209</v>
      </c>
      <c r="G9" s="55" t="s">
        <v>116</v>
      </c>
      <c r="H9" s="105">
        <v>106843</v>
      </c>
      <c r="I9" s="110">
        <v>98210</v>
      </c>
      <c r="J9" s="110">
        <v>98210</v>
      </c>
      <c r="K9" s="110">
        <v>98210</v>
      </c>
      <c r="L9" s="110">
        <v>106843</v>
      </c>
      <c r="M9" s="110">
        <v>15218</v>
      </c>
      <c r="N9" s="110">
        <v>17568</v>
      </c>
      <c r="O9" s="110">
        <v>17568</v>
      </c>
      <c r="P9" s="107">
        <v>62978</v>
      </c>
      <c r="Q9" s="86">
        <f t="shared" ref="Q9:S9" si="1">IF(IF($U9="Maxim.",M9/I9,IF($U9="Minim.",I9/M9,))&gt;=110%,110%,IF(IF($U9="Maxim.",M9/I9,IF($U9="Minim.",I9/M9,))&lt;=0%,0%,IF($U9="Maxim.",M9/I9,IF($U9="Minim.",I9/M9,))))</f>
        <v>0.15495367070563079</v>
      </c>
      <c r="R9" s="86">
        <f t="shared" si="1"/>
        <v>0.17888198757763976</v>
      </c>
      <c r="S9" s="86">
        <f t="shared" si="1"/>
        <v>0.17888198757763976</v>
      </c>
      <c r="T9" s="136">
        <f>IF(IF($U9="Maxim.",P9/L9,IF($U9="Minim.",L9/P9,))&gt;=110%,110%,IF(IF($U9="Maxim.",P9/L9,IF($U9="Minim.",L9/P9,))&lt;=0%,0%,IF($U9="Maxim.",P9/L9,IF($U9="Minim.",L9/P9,))))</f>
        <v>0.58944432485048159</v>
      </c>
      <c r="U9" s="31" t="s">
        <v>1</v>
      </c>
      <c r="V9" s="17">
        <v>0.1</v>
      </c>
      <c r="W9" s="37">
        <f>+V9*Q9</f>
        <v>1.5495367070563079E-2</v>
      </c>
      <c r="X9" s="32">
        <f>+V9*R9</f>
        <v>1.7888198757763978E-2</v>
      </c>
      <c r="Y9" s="32">
        <f>+V9*S9</f>
        <v>1.7888198757763978E-2</v>
      </c>
      <c r="Z9" s="38">
        <f>+V9*T9</f>
        <v>5.8944432485048159E-2</v>
      </c>
    </row>
    <row r="10" spans="1:27">
      <c r="A10" s="150" t="s">
        <v>18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40"/>
      <c r="V10" s="41">
        <f>SUM(V8:V9)</f>
        <v>0.2</v>
      </c>
      <c r="W10" s="42">
        <f>SUM(W8:W9)</f>
        <v>7.5495367070563077E-2</v>
      </c>
      <c r="X10" s="43">
        <f>SUM(X8:X9)</f>
        <v>0.127888198757764</v>
      </c>
      <c r="Y10" s="43">
        <f>SUM(Y8:Y9)</f>
        <v>0.127888198757764</v>
      </c>
      <c r="Z10" s="44">
        <f>SUM(Z8:Z9)</f>
        <v>0.10894443248504816</v>
      </c>
    </row>
    <row r="11" spans="1:27" ht="17.25" customHeight="1">
      <c r="A11" s="150" t="s">
        <v>19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40"/>
      <c r="V11" s="41"/>
      <c r="W11" s="42">
        <f>+W10/$V$10</f>
        <v>0.37747683535281534</v>
      </c>
      <c r="X11" s="43">
        <f t="shared" ref="X11:Y11" si="2">+X10/$V$10</f>
        <v>0.63944099378881991</v>
      </c>
      <c r="Y11" s="43">
        <f t="shared" si="2"/>
        <v>0.63944099378881991</v>
      </c>
      <c r="Z11" s="44">
        <f>+Z10/$V$10</f>
        <v>0.54472216242524074</v>
      </c>
    </row>
    <row r="12" spans="1:27">
      <c r="A12" s="163" t="s">
        <v>45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5"/>
    </row>
    <row r="13" spans="1:27" ht="51" customHeight="1">
      <c r="A13" s="104" t="s">
        <v>38</v>
      </c>
      <c r="B13" s="55" t="str">
        <f>[1]Hoja1!$C$13</f>
        <v>Cumplimiento presupuestal Ventas Valle</v>
      </c>
      <c r="C13" s="57" t="s">
        <v>211</v>
      </c>
      <c r="D13" s="90" t="s">
        <v>39</v>
      </c>
      <c r="E13" s="97" t="s">
        <v>124</v>
      </c>
      <c r="F13" s="26" t="s">
        <v>208</v>
      </c>
      <c r="G13" s="31" t="s">
        <v>116</v>
      </c>
      <c r="H13" s="131">
        <v>10</v>
      </c>
      <c r="I13" s="110">
        <v>10</v>
      </c>
      <c r="J13" s="110">
        <v>10</v>
      </c>
      <c r="K13" s="110">
        <v>10</v>
      </c>
      <c r="L13" s="110">
        <v>10</v>
      </c>
      <c r="M13" s="133">
        <v>0.88400000000000001</v>
      </c>
      <c r="N13" s="111">
        <f>0.88+0.623+0.81+1.129</f>
        <v>3.4420000000000002</v>
      </c>
      <c r="O13" s="111">
        <f>3.44+1.288</f>
        <v>4.7279999999999998</v>
      </c>
      <c r="P13" s="111">
        <v>5.6</v>
      </c>
      <c r="Q13" s="86">
        <f t="shared" ref="Q13" si="3">IF(IF($U13="Maxim.",M13/I13,IF($U13="Minim.",I13/M13,))&gt;=110%,110%,IF(IF($U13="Maxim.",M13/I13,IF($U13="Minim.",I13/M13,))&lt;=0%,0%,IF($U13="Maxim.",M13/I13,IF($U13="Minim.",I13/M13,))))</f>
        <v>8.8400000000000006E-2</v>
      </c>
      <c r="R13" s="86">
        <f t="shared" ref="R13" si="4">IF(IF($U13="Maxim.",N13/J13,IF($U13="Minim.",J13/N13,))&gt;=110%,110%,IF(IF($U13="Maxim.",N13/J13,IF($U13="Minim.",J13/N13,))&lt;=0%,0%,IF($U13="Maxim.",N13/J13,IF($U13="Minim.",J13/N13,))))</f>
        <v>0.34420000000000001</v>
      </c>
      <c r="S13" s="86">
        <f t="shared" ref="S13" si="5">IF(IF($U13="Maxim.",O13/K13,IF($U13="Minim.",K13/O13,))&gt;=110%,110%,IF(IF($U13="Maxim.",O13/K13,IF($U13="Minim.",K13/O13,))&lt;=0%,0%,IF($U13="Maxim.",O13/K13,IF($U13="Minim.",K13/O13,))))</f>
        <v>0.4728</v>
      </c>
      <c r="T13" s="86">
        <f t="shared" ref="T13:T17" si="6">IF(IF($U13="Maxim.",P13/L13,IF($U13="Minim.",L13/P13,))&gt;=110%,110%,IF(IF($U13="Maxim.",P13/L13,IF($U13="Minim.",L13/P13,))&lt;=0%,0%,IF($U13="Maxim.",P13/L13,IF($U13="Minim.",L13/P13,))))</f>
        <v>0.55999999999999994</v>
      </c>
      <c r="U13" s="36" t="s">
        <v>1</v>
      </c>
      <c r="V13" s="45">
        <v>0.08</v>
      </c>
      <c r="W13" s="37">
        <f t="shared" ref="W13:W17" si="7">+V13*Q13</f>
        <v>7.072000000000001E-3</v>
      </c>
      <c r="X13" s="32">
        <f t="shared" ref="X13:X17" si="8">+V13*R13</f>
        <v>2.7536000000000001E-2</v>
      </c>
      <c r="Y13" s="32">
        <f t="shared" ref="Y13:Y17" si="9">+V13*S13</f>
        <v>3.7824000000000003E-2</v>
      </c>
      <c r="Z13" s="38">
        <f>+V13*T13</f>
        <v>4.48E-2</v>
      </c>
    </row>
    <row r="14" spans="1:27" ht="51" customHeight="1">
      <c r="A14" s="169" t="s">
        <v>40</v>
      </c>
      <c r="B14" s="55" t="s">
        <v>41</v>
      </c>
      <c r="C14" s="88" t="s">
        <v>128</v>
      </c>
      <c r="D14" s="90" t="s">
        <v>39</v>
      </c>
      <c r="E14" s="97" t="s">
        <v>124</v>
      </c>
      <c r="F14" s="26" t="s">
        <v>111</v>
      </c>
      <c r="G14" s="31" t="s">
        <v>116</v>
      </c>
      <c r="H14" s="132">
        <v>0.95</v>
      </c>
      <c r="I14" s="32">
        <v>0</v>
      </c>
      <c r="J14" s="32">
        <v>0</v>
      </c>
      <c r="K14" s="32">
        <v>0</v>
      </c>
      <c r="L14" s="32">
        <v>0.95</v>
      </c>
      <c r="M14" s="134">
        <v>0</v>
      </c>
      <c r="N14" s="17">
        <v>0</v>
      </c>
      <c r="O14" s="17">
        <v>0</v>
      </c>
      <c r="P14" s="17">
        <v>0.82</v>
      </c>
      <c r="Q14" s="85"/>
      <c r="R14" s="85"/>
      <c r="S14" s="85"/>
      <c r="T14" s="85">
        <f t="shared" si="6"/>
        <v>0.86315789473684212</v>
      </c>
      <c r="U14" s="36" t="s">
        <v>1</v>
      </c>
      <c r="V14" s="45">
        <v>0.08</v>
      </c>
      <c r="W14" s="37"/>
      <c r="X14" s="32"/>
      <c r="Y14" s="32">
        <f t="shared" si="9"/>
        <v>0</v>
      </c>
      <c r="Z14" s="38">
        <f t="shared" ref="Z14:Z17" si="10">+V14*T14</f>
        <v>6.9052631578947365E-2</v>
      </c>
    </row>
    <row r="15" spans="1:27" ht="51" customHeight="1">
      <c r="A15" s="170"/>
      <c r="B15" s="55" t="s">
        <v>42</v>
      </c>
      <c r="C15" s="88" t="s">
        <v>129</v>
      </c>
      <c r="D15" s="90" t="s">
        <v>39</v>
      </c>
      <c r="E15" s="97" t="s">
        <v>124</v>
      </c>
      <c r="F15" s="55" t="s">
        <v>130</v>
      </c>
      <c r="G15" s="31" t="s">
        <v>119</v>
      </c>
      <c r="H15" s="131">
        <v>9</v>
      </c>
      <c r="I15" s="110">
        <v>9</v>
      </c>
      <c r="J15" s="110">
        <v>9</v>
      </c>
      <c r="K15" s="110">
        <v>9</v>
      </c>
      <c r="L15" s="110">
        <v>8.6999999999999993</v>
      </c>
      <c r="M15" s="110">
        <v>8.6999999999999993</v>
      </c>
      <c r="N15" s="110">
        <v>8.6999999999999993</v>
      </c>
      <c r="O15" s="110">
        <v>8.6999999999999993</v>
      </c>
      <c r="P15" s="110">
        <v>8.6999999999999993</v>
      </c>
      <c r="Q15" s="84">
        <f t="shared" ref="Q15" si="11">IF(IF($U15="Maxim.",M15/I15,IF($U15="Minim.",I15/M15,))&gt;=110%,110%,IF(IF($U15="Maxim.",M15/I15,IF($U15="Minim.",I15/M15,))&lt;0%,0%,IF($U15="Maxim.",M15/I15,IF($U15="Minim.",I15/M15,))))</f>
        <v>0.96666666666666656</v>
      </c>
      <c r="R15" s="85">
        <f t="shared" ref="R15:R17" si="12">IF(IF($U15="Maxim.",N15/J15,IF($U15="Minim.",J15/N15,))&gt;=110%,110%,IF(IF($U15="Maxim.",N15/J15,IF($U15="Minim.",J15/N15,))&lt;0%,0%,IF($U15="Maxim.",N15/J15,IF($U15="Minim.",J15/N15,))))</f>
        <v>0.96666666666666656</v>
      </c>
      <c r="S15" s="85">
        <f t="shared" ref="S15" si="13">IF(IF($U15="Maxim.",O15/K15,IF($U15="Minim.",K15/O15,))&gt;=110%,110%,IF(IF($U15="Maxim.",O15/K15,IF($U15="Minim.",K15/O15,))&lt;0%,0%,IF($U15="Maxim.",O15/K15,IF($U15="Minim.",K15/O15,))))</f>
        <v>0.96666666666666656</v>
      </c>
      <c r="T15" s="85">
        <f t="shared" ref="T15" si="14">IF(IF($U15="Maxim.",P15/L15,IF($U15="Minim.",L15/P15,))&gt;=110%,110%,IF(IF($U15="Maxim.",P15/L15,IF($U15="Minim.",L15/P15,))&lt;0%,0%,IF($U15="Maxim.",P15/L15,IF($U15="Minim.",L15/P15,))))</f>
        <v>1</v>
      </c>
      <c r="U15" s="36" t="s">
        <v>1</v>
      </c>
      <c r="V15" s="45">
        <v>0.08</v>
      </c>
      <c r="W15" s="37">
        <f t="shared" si="7"/>
        <v>7.7333333333333323E-2</v>
      </c>
      <c r="X15" s="32">
        <f t="shared" si="8"/>
        <v>7.7333333333333323E-2</v>
      </c>
      <c r="Y15" s="32">
        <f t="shared" si="9"/>
        <v>7.7333333333333323E-2</v>
      </c>
      <c r="Z15" s="38">
        <f t="shared" si="10"/>
        <v>0.08</v>
      </c>
      <c r="AA15" s="138"/>
    </row>
    <row r="16" spans="1:27" ht="66.75" customHeight="1">
      <c r="A16" s="93" t="s">
        <v>47</v>
      </c>
      <c r="B16" s="55" t="s">
        <v>132</v>
      </c>
      <c r="C16" s="129" t="s">
        <v>159</v>
      </c>
      <c r="D16" s="90" t="s">
        <v>39</v>
      </c>
      <c r="E16" s="97" t="s">
        <v>124</v>
      </c>
      <c r="F16" s="26" t="s">
        <v>111</v>
      </c>
      <c r="G16" s="31" t="s">
        <v>116</v>
      </c>
      <c r="H16" s="132">
        <v>0.95</v>
      </c>
      <c r="I16" s="32">
        <v>0</v>
      </c>
      <c r="J16" s="32">
        <v>0</v>
      </c>
      <c r="K16" s="32">
        <v>0</v>
      </c>
      <c r="L16" s="32">
        <v>0.95</v>
      </c>
      <c r="M16" s="134">
        <v>0</v>
      </c>
      <c r="N16" s="17">
        <v>0</v>
      </c>
      <c r="O16" s="17">
        <v>0</v>
      </c>
      <c r="P16" s="17">
        <v>0.82</v>
      </c>
      <c r="Q16" s="86"/>
      <c r="R16" s="86"/>
      <c r="S16" s="86"/>
      <c r="T16" s="86">
        <f t="shared" si="6"/>
        <v>0.86315789473684212</v>
      </c>
      <c r="U16" s="36" t="s">
        <v>1</v>
      </c>
      <c r="V16" s="45">
        <v>0.08</v>
      </c>
      <c r="W16" s="37"/>
      <c r="X16" s="32"/>
      <c r="Y16" s="32">
        <f t="shared" si="9"/>
        <v>0</v>
      </c>
      <c r="Z16" s="38">
        <f t="shared" si="10"/>
        <v>6.9052631578947365E-2</v>
      </c>
    </row>
    <row r="17" spans="1:27" ht="73.5" customHeight="1">
      <c r="A17" s="98" t="s">
        <v>48</v>
      </c>
      <c r="B17" s="55" t="s">
        <v>49</v>
      </c>
      <c r="C17" s="129" t="s">
        <v>212</v>
      </c>
      <c r="D17" s="90" t="s">
        <v>131</v>
      </c>
      <c r="E17" s="103" t="s">
        <v>150</v>
      </c>
      <c r="F17" s="55" t="s">
        <v>111</v>
      </c>
      <c r="G17" s="31" t="s">
        <v>119</v>
      </c>
      <c r="H17" s="132">
        <v>1</v>
      </c>
      <c r="I17" s="3">
        <v>1</v>
      </c>
      <c r="J17" s="32">
        <v>1</v>
      </c>
      <c r="K17" s="32">
        <v>1</v>
      </c>
      <c r="L17" s="32">
        <v>1</v>
      </c>
      <c r="M17" s="14">
        <v>1</v>
      </c>
      <c r="N17" s="3">
        <v>1</v>
      </c>
      <c r="O17" s="32">
        <v>1</v>
      </c>
      <c r="P17" s="17">
        <v>1</v>
      </c>
      <c r="Q17" s="84">
        <f t="shared" ref="Q17" si="15">IF(IF($U17="Maxim.",M17/I17,IF($U17="Minim.",I17/M17,))&gt;=110%,110%,IF(IF($U17="Maxim.",M17/I17,IF($U17="Minim.",I17/M17,))&lt;0%,0%,IF($U17="Maxim.",M17/I17,IF($U17="Minim.",I17/M17,))))</f>
        <v>1</v>
      </c>
      <c r="R17" s="85">
        <f t="shared" si="12"/>
        <v>1</v>
      </c>
      <c r="S17" s="85">
        <f t="shared" ref="S17" si="16">IF(IF($U17="Maxim.",O17/K17,IF($U17="Minim.",K17/O17,))&gt;=110%,110%,IF(IF($U17="Maxim.",O17/K17,IF($U17="Minim.",K17/O17,))&lt;=0%,0%,IF($U17="Maxim.",O17/K17,IF($U17="Minim.",K17/O17,))))</f>
        <v>1</v>
      </c>
      <c r="T17" s="86">
        <f t="shared" si="6"/>
        <v>1</v>
      </c>
      <c r="U17" s="36" t="s">
        <v>1</v>
      </c>
      <c r="V17" s="45">
        <v>0.08</v>
      </c>
      <c r="W17" s="37">
        <f t="shared" si="7"/>
        <v>0.08</v>
      </c>
      <c r="X17" s="32">
        <f t="shared" si="8"/>
        <v>0.08</v>
      </c>
      <c r="Y17" s="32">
        <f t="shared" si="9"/>
        <v>0.08</v>
      </c>
      <c r="Z17" s="38">
        <f t="shared" si="10"/>
        <v>0.08</v>
      </c>
    </row>
    <row r="18" spans="1:27">
      <c r="A18" s="139" t="s">
        <v>20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1"/>
      <c r="U18" s="40"/>
      <c r="V18" s="41">
        <f>SUM(V13:V17)</f>
        <v>0.4</v>
      </c>
      <c r="W18" s="42">
        <f>SUM(W13:W17)</f>
        <v>0.16440533333333332</v>
      </c>
      <c r="X18" s="43">
        <f>SUM(X13:X17)</f>
        <v>0.18486933333333333</v>
      </c>
      <c r="Y18" s="43">
        <f>SUM(Y13:Y17)</f>
        <v>0.19515733333333335</v>
      </c>
      <c r="Z18" s="44">
        <f>SUM(Z13:Z17)</f>
        <v>0.34290526315789477</v>
      </c>
    </row>
    <row r="19" spans="1:27">
      <c r="A19" s="139" t="s">
        <v>21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1"/>
      <c r="U19" s="40"/>
      <c r="V19" s="41"/>
      <c r="W19" s="42">
        <f>+W18/$V$18</f>
        <v>0.41101333333333329</v>
      </c>
      <c r="X19" s="43">
        <f t="shared" ref="X19:Y19" si="17">+X18/$V$18</f>
        <v>0.46217333333333332</v>
      </c>
      <c r="Y19" s="43">
        <f t="shared" si="17"/>
        <v>0.48789333333333335</v>
      </c>
      <c r="Z19" s="44">
        <f>+Z18/$V$18</f>
        <v>0.85726315789473684</v>
      </c>
    </row>
    <row r="20" spans="1:27" ht="25.5" customHeight="1">
      <c r="A20" s="163" t="s">
        <v>50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5"/>
    </row>
    <row r="21" spans="1:27" ht="81" customHeight="1">
      <c r="A21" s="125" t="s">
        <v>207</v>
      </c>
      <c r="B21" s="26" t="s">
        <v>51</v>
      </c>
      <c r="C21" s="130" t="s">
        <v>217</v>
      </c>
      <c r="D21" s="103" t="s">
        <v>52</v>
      </c>
      <c r="E21" s="103" t="s">
        <v>155</v>
      </c>
      <c r="F21" s="26" t="s">
        <v>111</v>
      </c>
      <c r="G21" s="31" t="s">
        <v>116</v>
      </c>
      <c r="H21" s="71">
        <v>0.95</v>
      </c>
      <c r="I21" s="46">
        <v>0.95</v>
      </c>
      <c r="J21" s="46">
        <v>0.95</v>
      </c>
      <c r="K21" s="46">
        <v>0.95</v>
      </c>
      <c r="L21" s="46">
        <v>0.95</v>
      </c>
      <c r="M21" s="45">
        <f>+'BSC II'!W79</f>
        <v>0.84231683409280111</v>
      </c>
      <c r="N21" s="45">
        <f>+'BSC II'!X79</f>
        <v>0.85751641335117235</v>
      </c>
      <c r="O21" s="45">
        <f>+'BSC II'!Y79</f>
        <v>0.84012558048814179</v>
      </c>
      <c r="P21" s="45">
        <f>+'BSC II'!Z79</f>
        <v>0.86282424798789759</v>
      </c>
      <c r="Q21" s="86">
        <f t="shared" ref="Q21" si="18">IF(IF($U21="Maxim.",M21/I21,IF($U21="Minim.",I21/M21,))&gt;=110%,110%,IF(IF($U21="Maxim.",M21/I21,IF($U21="Minim.",I21/M21,))&lt;0%,0%,IF($U21="Maxim.",M21/I21,IF($U21="Minim.",I21/M21,))))</f>
        <v>0.88664929904505385</v>
      </c>
      <c r="R21" s="86">
        <f>IF(IF($U21="Maxim.",N21/J21,IF($U21="Minim.",J21/N21,))&gt;=110%,110%,IF(IF($U21="Maxim.",N21/J21,IF($U21="Minim.",J21/N21,))&lt;0%,0%,IF($U21="Maxim.",N21/J21,IF($U21="Minim.",J21/N21,))))</f>
        <v>0.90264885615912882</v>
      </c>
      <c r="S21" s="86">
        <f t="shared" ref="S21:T21" si="19">IF(IF($U21="Maxim.",O21/K21,IF($U21="Minim.",K21/O21,))&gt;=110%,110%,IF(IF($U21="Maxim.",O21/K21,IF($U21="Minim.",K21/O21,))&lt;=0%,0%,IF($U21="Maxim.",O21/K21,IF($U21="Minim.",K21/O21,))))</f>
        <v>0.88434271630330719</v>
      </c>
      <c r="T21" s="86">
        <f t="shared" si="19"/>
        <v>0.90823605051357648</v>
      </c>
      <c r="U21" s="36" t="s">
        <v>1</v>
      </c>
      <c r="V21" s="45">
        <v>0.2</v>
      </c>
      <c r="W21" s="37">
        <f t="shared" ref="W21:W25" si="20">+V21*Q21</f>
        <v>0.17732985980901078</v>
      </c>
      <c r="X21" s="32">
        <f t="shared" ref="X21:X25" si="21">+V21*R21</f>
        <v>0.18052977123182579</v>
      </c>
      <c r="Y21" s="32">
        <f t="shared" ref="Y21:Y25" si="22">+V21*S21</f>
        <v>0.17686854326066145</v>
      </c>
      <c r="Z21" s="38">
        <f t="shared" ref="Z21:Z25" si="23">+V21*T21</f>
        <v>0.18164721010271531</v>
      </c>
      <c r="AA21" s="138"/>
    </row>
    <row r="22" spans="1:27" ht="21" customHeight="1">
      <c r="A22" s="139" t="s">
        <v>22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1"/>
      <c r="U22" s="40"/>
      <c r="V22" s="41">
        <f>SUM(V20:V21)</f>
        <v>0.2</v>
      </c>
      <c r="W22" s="42">
        <f>SUM(W20:W21)</f>
        <v>0.17732985980901078</v>
      </c>
      <c r="X22" s="43">
        <f>SUM(X20:X21)</f>
        <v>0.18052977123182579</v>
      </c>
      <c r="Y22" s="43">
        <f>SUM(Y20:Y21)</f>
        <v>0.17686854326066145</v>
      </c>
      <c r="Z22" s="44">
        <f>SUM(Z20:Z21)</f>
        <v>0.18164721010271531</v>
      </c>
    </row>
    <row r="23" spans="1:27" ht="19.5" customHeight="1">
      <c r="A23" s="139" t="s">
        <v>23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1"/>
      <c r="U23" s="40"/>
      <c r="V23" s="41"/>
      <c r="W23" s="42">
        <f>+W22/$V$22</f>
        <v>0.88664929904505385</v>
      </c>
      <c r="X23" s="43">
        <f t="shared" ref="X23:Z23" si="24">+X22/$V$22</f>
        <v>0.90264885615912893</v>
      </c>
      <c r="Y23" s="43">
        <f t="shared" si="24"/>
        <v>0.88434271630330719</v>
      </c>
      <c r="Z23" s="44">
        <f t="shared" si="24"/>
        <v>0.90823605051357648</v>
      </c>
    </row>
    <row r="24" spans="1:27" ht="25.5" customHeight="1">
      <c r="A24" s="163" t="s">
        <v>61</v>
      </c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5"/>
    </row>
    <row r="25" spans="1:27" ht="72" customHeight="1">
      <c r="A25" s="89" t="s">
        <v>53</v>
      </c>
      <c r="B25" s="55" t="s">
        <v>54</v>
      </c>
      <c r="C25" s="28" t="s">
        <v>180</v>
      </c>
      <c r="D25" s="103" t="s">
        <v>55</v>
      </c>
      <c r="E25" s="103" t="s">
        <v>155</v>
      </c>
      <c r="F25" s="31" t="s">
        <v>179</v>
      </c>
      <c r="G25" s="31" t="s">
        <v>116</v>
      </c>
      <c r="H25" s="38">
        <v>0.9</v>
      </c>
      <c r="I25" s="46">
        <v>0.9</v>
      </c>
      <c r="J25" s="46">
        <v>0.9</v>
      </c>
      <c r="K25" s="46">
        <v>0.9</v>
      </c>
      <c r="L25" s="46">
        <v>0.9</v>
      </c>
      <c r="M25" s="45">
        <v>0.81</v>
      </c>
      <c r="N25" s="45">
        <v>0.81</v>
      </c>
      <c r="O25" s="45">
        <v>0.81</v>
      </c>
      <c r="P25" s="45">
        <v>0.85</v>
      </c>
      <c r="Q25" s="86">
        <f t="shared" ref="Q25" si="25">IF(IF($U25="Maxim.",M25/I25,IF($U25="Minim.",I25/M25,))&gt;=110%,110%,IF(IF($U25="Maxim.",M25/I25,IF($U25="Minim.",I25/M25,))&lt;=0%,0%,IF($U25="Maxim.",M25/I25,IF($U25="Minim.",I25/M25,))))</f>
        <v>0.9</v>
      </c>
      <c r="R25" s="86">
        <f t="shared" ref="R25" si="26">IF(IF($U25="Maxim.",N25/J25,IF($U25="Minim.",J25/N25,))&gt;=110%,110%,IF(IF($U25="Maxim.",N25/J25,IF($U25="Minim.",J25/N25,))&lt;=0%,0%,IF($U25="Maxim.",N25/J25,IF($U25="Minim.",J25/N25,))))</f>
        <v>0.9</v>
      </c>
      <c r="S25" s="86">
        <f t="shared" ref="S25:T25" si="27">IF(IF($U25="Maxim.",O25/K25,IF($U25="Minim.",K25/O25,))&gt;=110%,110%,IF(IF($U25="Maxim.",O25/K25,IF($U25="Minim.",K25/O25,))&lt;=0%,0%,IF($U25="Maxim.",O25/K25,IF($U25="Minim.",K25/O25,))))</f>
        <v>0.9</v>
      </c>
      <c r="T25" s="86">
        <f t="shared" si="27"/>
        <v>0.94444444444444442</v>
      </c>
      <c r="U25" s="36" t="s">
        <v>1</v>
      </c>
      <c r="V25" s="45">
        <v>0.2</v>
      </c>
      <c r="W25" s="37">
        <f t="shared" si="20"/>
        <v>0.18000000000000002</v>
      </c>
      <c r="X25" s="32">
        <f t="shared" si="21"/>
        <v>0.18000000000000002</v>
      </c>
      <c r="Y25" s="32">
        <f t="shared" si="22"/>
        <v>0.18000000000000002</v>
      </c>
      <c r="Z25" s="38">
        <f t="shared" si="23"/>
        <v>0.18888888888888888</v>
      </c>
      <c r="AA25" s="138"/>
    </row>
    <row r="26" spans="1:27" ht="15" customHeight="1">
      <c r="A26" s="140" t="s">
        <v>88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67"/>
      <c r="V26" s="68">
        <f>SUM(V24:V25)</f>
        <v>0.2</v>
      </c>
      <c r="W26" s="42">
        <f>SUM(W24:W25)</f>
        <v>0.18000000000000002</v>
      </c>
      <c r="X26" s="43">
        <f>SUM(X24:X25)</f>
        <v>0.18000000000000002</v>
      </c>
      <c r="Y26" s="43">
        <f>SUM(Y24:Y25)</f>
        <v>0.18000000000000002</v>
      </c>
      <c r="Z26" s="44">
        <f>SUM(Z24:Z25)</f>
        <v>0.18888888888888888</v>
      </c>
    </row>
    <row r="27" spans="1:27" ht="15" customHeight="1">
      <c r="A27" s="140" t="s">
        <v>62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69"/>
      <c r="V27" s="41"/>
      <c r="W27" s="42">
        <f>+W26/$V$26</f>
        <v>0.9</v>
      </c>
      <c r="X27" s="43">
        <f t="shared" ref="X27:Y27" si="28">+X26/$V$26</f>
        <v>0.9</v>
      </c>
      <c r="Y27" s="43">
        <f t="shared" si="28"/>
        <v>0.9</v>
      </c>
      <c r="Z27" s="44">
        <f>+Z26/$V$26</f>
        <v>0.94444444444444442</v>
      </c>
    </row>
    <row r="28" spans="1:27" ht="18" customHeight="1">
      <c r="A28" s="4"/>
      <c r="B28" s="4"/>
      <c r="C28" s="4"/>
      <c r="D28" s="4"/>
      <c r="E28" s="171" t="s">
        <v>117</v>
      </c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2"/>
      <c r="V28" s="70">
        <f>+V26+V22+V18+V10</f>
        <v>1</v>
      </c>
      <c r="W28" s="70">
        <f t="shared" ref="W28:Y28" si="29">+W26+W22+W18+W10</f>
        <v>0.5972305602129071</v>
      </c>
      <c r="X28" s="70">
        <f t="shared" si="29"/>
        <v>0.67328730332292319</v>
      </c>
      <c r="Y28" s="70">
        <f t="shared" si="29"/>
        <v>0.67991407535175885</v>
      </c>
      <c r="Z28" s="70">
        <f>+Z26+Z22+Z18+Z10</f>
        <v>0.8223857946345472</v>
      </c>
    </row>
    <row r="29" spans="1:27" ht="30.75" customHeight="1">
      <c r="E29" s="58"/>
      <c r="F29" s="4"/>
      <c r="G29" s="4"/>
      <c r="H29" s="4"/>
      <c r="I29" s="4"/>
      <c r="J29" s="4"/>
      <c r="K29" s="4"/>
      <c r="L29" s="4"/>
      <c r="M29" s="4"/>
      <c r="N29" s="9"/>
      <c r="O29" s="9"/>
      <c r="P29" s="10"/>
      <c r="Q29" s="10"/>
      <c r="R29" s="10"/>
      <c r="S29" s="10"/>
      <c r="T29" s="10"/>
      <c r="U29" s="10"/>
      <c r="V29" s="11"/>
      <c r="W29" s="173"/>
      <c r="X29" s="174"/>
      <c r="Y29" s="174"/>
      <c r="Z29" s="174"/>
      <c r="AA29" s="12"/>
    </row>
    <row r="30" spans="1:27" ht="15" customHeight="1">
      <c r="A30" s="76"/>
      <c r="B30" s="142" t="s">
        <v>14</v>
      </c>
      <c r="C30" s="143"/>
      <c r="D30" s="87"/>
      <c r="E30" s="58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7" ht="15" customHeight="1">
      <c r="A31" s="6"/>
      <c r="B31" s="142" t="s">
        <v>16</v>
      </c>
      <c r="C31" s="143"/>
      <c r="D31" s="87"/>
      <c r="E31" s="58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7" ht="15" customHeight="1">
      <c r="A32" s="7"/>
      <c r="B32" s="74" t="s">
        <v>24</v>
      </c>
      <c r="C32" s="75"/>
      <c r="D32" s="87"/>
      <c r="E32" s="58"/>
    </row>
    <row r="33" spans="1:4" ht="13.9" customHeight="1">
      <c r="A33" s="78"/>
      <c r="B33" s="142" t="s">
        <v>13</v>
      </c>
      <c r="C33" s="143"/>
      <c r="D33" s="87"/>
    </row>
  </sheetData>
  <mergeCells count="36">
    <mergeCell ref="B33:C33"/>
    <mergeCell ref="B30:C30"/>
    <mergeCell ref="E28:U28"/>
    <mergeCell ref="A27:T27"/>
    <mergeCell ref="A24:Z24"/>
    <mergeCell ref="W29:Z29"/>
    <mergeCell ref="B1:Z1"/>
    <mergeCell ref="A22:T22"/>
    <mergeCell ref="A3:N3"/>
    <mergeCell ref="O3:Z3"/>
    <mergeCell ref="B4:H4"/>
    <mergeCell ref="I4:Z4"/>
    <mergeCell ref="A5:Z5"/>
    <mergeCell ref="A12:Z12"/>
    <mergeCell ref="A20:Z20"/>
    <mergeCell ref="A6:A7"/>
    <mergeCell ref="B6:B7"/>
    <mergeCell ref="C6:C7"/>
    <mergeCell ref="F6:F7"/>
    <mergeCell ref="W6:Z6"/>
    <mergeCell ref="G6:G7"/>
    <mergeCell ref="A14:A15"/>
    <mergeCell ref="A23:T23"/>
    <mergeCell ref="A26:T26"/>
    <mergeCell ref="B31:C31"/>
    <mergeCell ref="U6:U7"/>
    <mergeCell ref="A19:T19"/>
    <mergeCell ref="D6:D7"/>
    <mergeCell ref="Q6:T6"/>
    <mergeCell ref="A10:T10"/>
    <mergeCell ref="A11:T11"/>
    <mergeCell ref="A18:T18"/>
    <mergeCell ref="E6:E7"/>
    <mergeCell ref="H6:H7"/>
    <mergeCell ref="I6:L6"/>
    <mergeCell ref="M6:P6"/>
  </mergeCells>
  <conditionalFormatting sqref="Q8:T9 Q13:T17 Q21:T21 Q25:T25">
    <cfRule type="cellIs" dxfId="30" priority="53" stopIfTrue="1" operator="lessThan">
      <formula>0.8</formula>
    </cfRule>
    <cfRule type="cellIs" dxfId="29" priority="54" operator="between">
      <formula>0.81</formula>
      <formula>0.94</formula>
    </cfRule>
    <cfRule type="cellIs" dxfId="28" priority="55" operator="between">
      <formula>0.95</formula>
      <formula>1</formula>
    </cfRule>
    <cfRule type="cellIs" dxfId="27" priority="56" operator="greaterThan">
      <formula>1</formula>
    </cfRule>
  </conditionalFormatting>
  <dataValidations count="1">
    <dataValidation type="list" allowBlank="1" showInputMessage="1" showErrorMessage="1" sqref="U25 U21 U8:U9 U13:U17">
      <formula1>$U$2:$U$2</formula1>
    </dataValidation>
  </dataValidations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AA85"/>
  <sheetViews>
    <sheetView zoomScale="70" zoomScaleNormal="70" workbookViewId="0">
      <pane xSplit="3" ySplit="8" topLeftCell="M76" activePane="bottomRight" state="frozen"/>
      <selection pane="topRight" activeCell="D1" sqref="D1"/>
      <selection pane="bottomLeft" activeCell="A9" sqref="A9"/>
      <selection pane="bottomRight" activeCell="Z79" sqref="Z79"/>
    </sheetView>
  </sheetViews>
  <sheetFormatPr baseColWidth="10" defaultColWidth="11.453125" defaultRowHeight="14"/>
  <cols>
    <col min="1" max="1" width="11.453125" style="24"/>
    <col min="2" max="2" width="31.453125" style="24" customWidth="1"/>
    <col min="3" max="3" width="34.7265625" style="24" customWidth="1"/>
    <col min="4" max="4" width="52.1796875" style="24" customWidth="1"/>
    <col min="5" max="5" width="23.81640625" style="24" customWidth="1"/>
    <col min="6" max="6" width="11.453125" style="24" customWidth="1"/>
    <col min="7" max="7" width="13.7265625" style="24" customWidth="1"/>
    <col min="8" max="8" width="15.1796875" style="24" customWidth="1"/>
    <col min="9" max="9" width="12" style="24" customWidth="1"/>
    <col min="10" max="10" width="13.1796875" style="24" customWidth="1"/>
    <col min="11" max="11" width="12" style="24" customWidth="1"/>
    <col min="12" max="12" width="12.1796875" style="24" customWidth="1"/>
    <col min="13" max="13" width="11.26953125" style="24" customWidth="1"/>
    <col min="14" max="14" width="12" style="24" customWidth="1"/>
    <col min="15" max="15" width="11.54296875" style="24" customWidth="1"/>
    <col min="16" max="16" width="12" style="24" customWidth="1"/>
    <col min="17" max="19" width="10" style="24" customWidth="1"/>
    <col min="20" max="20" width="8.7265625" style="24" customWidth="1"/>
    <col min="21" max="21" width="12.1796875" style="24" customWidth="1"/>
    <col min="22" max="22" width="12" style="24" customWidth="1"/>
    <col min="23" max="26" width="8.7265625" style="24" customWidth="1"/>
    <col min="27" max="16384" width="11.453125" style="24"/>
  </cols>
  <sheetData>
    <row r="1" spans="1:27" ht="70.150000000000006" customHeight="1">
      <c r="B1" s="177"/>
      <c r="C1" s="178"/>
      <c r="D1" s="179" t="s">
        <v>219</v>
      </c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1"/>
    </row>
    <row r="2" spans="1:27" ht="21" customHeight="1">
      <c r="B2" s="19"/>
      <c r="C2" s="30"/>
      <c r="D2" s="30"/>
      <c r="E2" s="30"/>
      <c r="F2" s="30"/>
      <c r="G2" s="30"/>
      <c r="H2" s="30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8"/>
      <c r="V2" s="2"/>
      <c r="W2" s="2"/>
      <c r="X2" s="2"/>
      <c r="Y2" s="2"/>
      <c r="Z2" s="20"/>
    </row>
    <row r="3" spans="1:27" ht="19.5" customHeight="1">
      <c r="B3" s="19"/>
      <c r="C3" s="30"/>
      <c r="D3" s="30"/>
      <c r="E3" s="30"/>
      <c r="F3" s="30"/>
      <c r="G3" s="30"/>
      <c r="H3" s="30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8"/>
      <c r="V3" s="2"/>
      <c r="W3" s="2"/>
      <c r="X3" s="2"/>
      <c r="Y3" s="2"/>
      <c r="Z3" s="20"/>
    </row>
    <row r="4" spans="1:27" ht="18" customHeight="1">
      <c r="B4" s="19"/>
      <c r="C4" s="30"/>
      <c r="D4" s="30"/>
      <c r="E4" s="30"/>
      <c r="F4" s="30"/>
      <c r="G4" s="30"/>
      <c r="H4" s="3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8"/>
      <c r="V4" s="2"/>
      <c r="W4" s="2"/>
      <c r="X4" s="2"/>
      <c r="Y4" s="2"/>
      <c r="Z4" s="20"/>
    </row>
    <row r="5" spans="1:27">
      <c r="B5" s="182" t="s">
        <v>31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5"/>
    </row>
    <row r="6" spans="1:27">
      <c r="B6" s="186" t="s">
        <v>25</v>
      </c>
      <c r="C6" s="187"/>
      <c r="D6" s="188" t="s">
        <v>3</v>
      </c>
      <c r="E6" s="188"/>
      <c r="F6" s="188"/>
      <c r="G6" s="188"/>
      <c r="H6" s="189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1"/>
    </row>
    <row r="7" spans="1:27" ht="16.5" customHeight="1">
      <c r="B7" s="151" t="s">
        <v>32</v>
      </c>
      <c r="C7" s="151" t="s">
        <v>4</v>
      </c>
      <c r="D7" s="151" t="s">
        <v>0</v>
      </c>
      <c r="E7" s="145" t="s">
        <v>17</v>
      </c>
      <c r="F7" s="151" t="s">
        <v>5</v>
      </c>
      <c r="G7" s="151" t="s">
        <v>6</v>
      </c>
      <c r="H7" s="175" t="s">
        <v>121</v>
      </c>
      <c r="I7" s="144" t="s">
        <v>7</v>
      </c>
      <c r="J7" s="151"/>
      <c r="K7" s="151"/>
      <c r="L7" s="154"/>
      <c r="M7" s="144" t="s">
        <v>8</v>
      </c>
      <c r="N7" s="151"/>
      <c r="O7" s="151"/>
      <c r="P7" s="152"/>
      <c r="Q7" s="51"/>
      <c r="R7" s="151" t="s">
        <v>9</v>
      </c>
      <c r="S7" s="151"/>
      <c r="T7" s="154"/>
      <c r="U7" s="144" t="s">
        <v>10</v>
      </c>
      <c r="V7" s="18" t="s">
        <v>11</v>
      </c>
      <c r="W7" s="166" t="s">
        <v>12</v>
      </c>
      <c r="X7" s="167"/>
      <c r="Y7" s="167"/>
      <c r="Z7" s="168"/>
    </row>
    <row r="8" spans="1:27" ht="30" customHeight="1">
      <c r="B8" s="144"/>
      <c r="C8" s="151"/>
      <c r="D8" s="151"/>
      <c r="E8" s="146"/>
      <c r="F8" s="151"/>
      <c r="G8" s="151"/>
      <c r="H8" s="175"/>
      <c r="I8" s="59">
        <v>1</v>
      </c>
      <c r="J8" s="49">
        <v>2</v>
      </c>
      <c r="K8" s="49">
        <v>3</v>
      </c>
      <c r="L8" s="52">
        <v>4</v>
      </c>
      <c r="M8" s="53">
        <v>1</v>
      </c>
      <c r="N8" s="49">
        <v>2</v>
      </c>
      <c r="O8" s="49">
        <v>3</v>
      </c>
      <c r="P8" s="50">
        <v>4</v>
      </c>
      <c r="Q8" s="51">
        <v>1</v>
      </c>
      <c r="R8" s="49">
        <v>2</v>
      </c>
      <c r="S8" s="49">
        <v>3</v>
      </c>
      <c r="T8" s="52">
        <v>4</v>
      </c>
      <c r="U8" s="144"/>
      <c r="V8" s="50">
        <v>4</v>
      </c>
      <c r="W8" s="51">
        <v>1</v>
      </c>
      <c r="X8" s="49">
        <v>2</v>
      </c>
      <c r="Y8" s="49">
        <v>3</v>
      </c>
      <c r="Z8" s="52">
        <v>4</v>
      </c>
    </row>
    <row r="9" spans="1:27" ht="28">
      <c r="A9" s="135"/>
      <c r="B9" s="21" t="s">
        <v>29</v>
      </c>
      <c r="C9" s="29" t="s">
        <v>33</v>
      </c>
      <c r="D9" s="29" t="s">
        <v>118</v>
      </c>
      <c r="E9" s="26" t="s">
        <v>110</v>
      </c>
      <c r="F9" s="31" t="s">
        <v>111</v>
      </c>
      <c r="G9" s="27" t="s">
        <v>119</v>
      </c>
      <c r="H9" s="64">
        <v>0.8</v>
      </c>
      <c r="I9" s="15">
        <v>0.8</v>
      </c>
      <c r="J9" s="46">
        <v>0.8</v>
      </c>
      <c r="K9" s="46">
        <v>0.8</v>
      </c>
      <c r="L9" s="46">
        <v>0.8</v>
      </c>
      <c r="M9" s="46">
        <v>1.27</v>
      </c>
      <c r="N9" s="46">
        <v>1.26</v>
      </c>
      <c r="O9" s="46">
        <v>1.26</v>
      </c>
      <c r="P9" s="45">
        <v>1.22</v>
      </c>
      <c r="Q9" s="81">
        <f t="shared" ref="Q9:R10" si="0">IF(IF($U9="Maxim.",M9/I9,IF($U9="Minim.",I9/M9,))&gt;=110%,110%,IF(IF($U9="Maxim.",M9/I9,IF($U9="Minim.",I9/M9,))&lt;0%,0%,IF($U9="Maxim.",M9/I9,IF($U9="Minim.",I9/M9,))))</f>
        <v>1.1000000000000001</v>
      </c>
      <c r="R9" s="83">
        <f t="shared" si="0"/>
        <v>1.1000000000000001</v>
      </c>
      <c r="S9" s="83">
        <f t="shared" ref="S9:S10" si="1">IF(IF($U9="Maxim.",O9/K9,IF($U9="Minim.",K9/O9,))&gt;=110%,110%,IF(IF($U9="Maxim.",O9/K9,IF($U9="Minim.",K9/O9,))&lt;0%,0%,IF($U9="Maxim.",O9/K9,IF($U9="Minim.",K9/O9,))))</f>
        <v>1.1000000000000001</v>
      </c>
      <c r="T9" s="83">
        <f t="shared" ref="T9:T10" si="2">IF(IF($U9="Maxim.",P9/L9,IF($U9="Minim.",L9/P9,))&gt;=110%,110%,IF(IF($U9="Maxim.",P9/L9,IF($U9="Minim.",L9/P9,))&lt;0%,0%,IF($U9="Maxim.",P9/L9,IF($U9="Minim.",L9/P9,))))</f>
        <v>1.1000000000000001</v>
      </c>
      <c r="U9" s="36" t="s">
        <v>1</v>
      </c>
      <c r="V9" s="17">
        <v>0.03</v>
      </c>
      <c r="W9" s="37">
        <f>+V9*Q9</f>
        <v>3.3000000000000002E-2</v>
      </c>
      <c r="X9" s="37">
        <f>+R9*V9</f>
        <v>3.3000000000000002E-2</v>
      </c>
      <c r="Y9" s="37">
        <f>+S9*V9</f>
        <v>3.3000000000000002E-2</v>
      </c>
      <c r="Z9" s="37">
        <f>T9*V9</f>
        <v>3.3000000000000002E-2</v>
      </c>
      <c r="AA9" s="137"/>
    </row>
    <row r="10" spans="1:27" ht="28">
      <c r="A10" s="135"/>
      <c r="B10" s="21" t="s">
        <v>29</v>
      </c>
      <c r="C10" s="55" t="s">
        <v>34</v>
      </c>
      <c r="D10" s="29" t="s">
        <v>120</v>
      </c>
      <c r="E10" s="56" t="s">
        <v>110</v>
      </c>
      <c r="F10" s="31" t="s">
        <v>115</v>
      </c>
      <c r="G10" s="27" t="s">
        <v>119</v>
      </c>
      <c r="H10" s="108">
        <v>1</v>
      </c>
      <c r="I10" s="109">
        <v>1</v>
      </c>
      <c r="J10" s="110">
        <v>1</v>
      </c>
      <c r="K10" s="110">
        <v>1</v>
      </c>
      <c r="L10" s="110">
        <v>1</v>
      </c>
      <c r="M10" s="110">
        <v>2.17</v>
      </c>
      <c r="N10" s="110">
        <v>1.91</v>
      </c>
      <c r="O10" s="110">
        <v>1.69</v>
      </c>
      <c r="P10" s="107">
        <v>1.64</v>
      </c>
      <c r="Q10" s="81">
        <f t="shared" si="0"/>
        <v>0.46082949308755761</v>
      </c>
      <c r="R10" s="83">
        <f t="shared" si="0"/>
        <v>0.52356020942408377</v>
      </c>
      <c r="S10" s="83">
        <f t="shared" si="1"/>
        <v>0.59171597633136097</v>
      </c>
      <c r="T10" s="83">
        <f t="shared" si="2"/>
        <v>0.6097560975609756</v>
      </c>
      <c r="U10" s="36" t="s">
        <v>2</v>
      </c>
      <c r="V10" s="17">
        <v>0.03</v>
      </c>
      <c r="W10" s="37">
        <f>+V10*Q10</f>
        <v>1.3824884792626727E-2</v>
      </c>
      <c r="X10" s="37">
        <f>+R10*V10</f>
        <v>1.5706806282722512E-2</v>
      </c>
      <c r="Y10" s="37">
        <f>+S10*V10</f>
        <v>1.7751479289940829E-2</v>
      </c>
      <c r="Z10" s="37">
        <f>T10*V10</f>
        <v>1.8292682926829267E-2</v>
      </c>
      <c r="AA10" s="138"/>
    </row>
    <row r="11" spans="1:27">
      <c r="A11" s="24">
        <v>1</v>
      </c>
      <c r="B11" s="139" t="s">
        <v>35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1"/>
      <c r="U11" s="40"/>
      <c r="V11" s="41">
        <f>SUM(V9:V10)</f>
        <v>0.06</v>
      </c>
      <c r="W11" s="42">
        <f>SUM(W9:W10)</f>
        <v>4.6824884792626725E-2</v>
      </c>
      <c r="X11" s="42">
        <f>SUM(X9:X10)</f>
        <v>4.8706806282722517E-2</v>
      </c>
      <c r="Y11" s="42">
        <f>SUM(Y9:Y10)</f>
        <v>5.075147928994083E-2</v>
      </c>
      <c r="Z11" s="42">
        <f>SUM(Z9:Z10)</f>
        <v>5.1292682926829272E-2</v>
      </c>
      <c r="AA11" s="138"/>
    </row>
    <row r="12" spans="1:27" ht="62.25" customHeight="1">
      <c r="A12" s="135"/>
      <c r="B12" s="21" t="s">
        <v>46</v>
      </c>
      <c r="C12" s="29" t="str">
        <f>[1]Hoja1!$C$8</f>
        <v>Crecimiento de ventas Valle</v>
      </c>
      <c r="D12" s="57" t="s">
        <v>123</v>
      </c>
      <c r="E12" s="26" t="s">
        <v>122</v>
      </c>
      <c r="F12" s="31" t="s">
        <v>111</v>
      </c>
      <c r="G12" s="27" t="s">
        <v>119</v>
      </c>
      <c r="H12" s="38">
        <v>1</v>
      </c>
      <c r="I12" s="15">
        <v>1</v>
      </c>
      <c r="J12" s="46">
        <v>1</v>
      </c>
      <c r="K12" s="46">
        <v>1</v>
      </c>
      <c r="L12" s="46">
        <v>1</v>
      </c>
      <c r="M12" s="46">
        <v>0.56000000000000005</v>
      </c>
      <c r="N12" s="46">
        <v>0.56000000000000005</v>
      </c>
      <c r="O12" s="46">
        <v>0.56000000000000005</v>
      </c>
      <c r="P12" s="45">
        <v>0.56000000000000005</v>
      </c>
      <c r="Q12" s="81">
        <f t="shared" ref="Q12:R14" si="3">IF(IF($U12="Maxim.",M12/I12,IF($U12="Minim.",I12/M12,))&gt;=110%,110%,IF(IF($U12="Maxim.",M12/I12,IF($U12="Minim.",I12/M12,))&lt;0%,0%,IF($U12="Maxim.",M12/I12,IF($U12="Minim.",I12/M12,))))</f>
        <v>0.56000000000000005</v>
      </c>
      <c r="R12" s="81">
        <f>IF(IF($U12="Maxim.",N12/J12,IF($U12="Minim.",J12/N12,))&gt;=110%,110%,IF(IF($U12="Maxim.",N12/J12,IF($U12="Minim.",J12/N12,))&lt;0%,0%,IF($U12="Maxim.",N12/J12,IF($U12="Minim.",J12/N12,))))</f>
        <v>0.56000000000000005</v>
      </c>
      <c r="S12" s="81">
        <f>IF(IF($U12="Maxim.",O12/K12,IF($U12="Minim.",K12/O12,))&gt;=110%,110%,IF(IF($U12="Maxim.",O12/K12,IF($U12="Minim.",K12/O12,))&lt;0%,0%,IF($U12="Maxim.",O12/K12,IF($U12="Minim.",K12/O12,))))</f>
        <v>0.56000000000000005</v>
      </c>
      <c r="T12" s="81">
        <f>IF(IF($U12="Maxim.",P12/L12,IF($U12="Minim.",L12/P12,))&gt;=110%,110%,IF(IF($U12="Maxim.",P12/L12,IF($U12="Minim.",L12/P12,))&lt;0%,0%,IF($U12="Maxim.",P12/L12,IF($U12="Minim.",L12/P12,))))</f>
        <v>0.56000000000000005</v>
      </c>
      <c r="U12" s="36" t="s">
        <v>1</v>
      </c>
      <c r="V12" s="17">
        <v>0.05</v>
      </c>
      <c r="W12" s="37">
        <f>+V12*Q12</f>
        <v>2.8000000000000004E-2</v>
      </c>
      <c r="X12" s="37">
        <f>+R12*V12</f>
        <v>2.8000000000000004E-2</v>
      </c>
      <c r="Y12" s="37">
        <f>+S12*V12</f>
        <v>2.8000000000000004E-2</v>
      </c>
      <c r="Z12" s="37">
        <f>T12*V12</f>
        <v>2.8000000000000004E-2</v>
      </c>
      <c r="AA12" s="138"/>
    </row>
    <row r="13" spans="1:27" ht="58.5" customHeight="1">
      <c r="A13" s="135"/>
      <c r="B13" s="21" t="s">
        <v>46</v>
      </c>
      <c r="C13" s="29" t="str">
        <f>[1]Hoja1!$C$9</f>
        <v>Participación en el mercado a nivel Nacional</v>
      </c>
      <c r="D13" s="22" t="s">
        <v>215</v>
      </c>
      <c r="E13" s="26" t="s">
        <v>122</v>
      </c>
      <c r="F13" s="31"/>
      <c r="G13" s="27" t="s">
        <v>210</v>
      </c>
      <c r="H13" s="121"/>
      <c r="I13" s="110">
        <v>3407977</v>
      </c>
      <c r="J13" s="110">
        <v>5418803</v>
      </c>
      <c r="K13" s="110">
        <v>7580000</v>
      </c>
      <c r="L13" s="110">
        <v>8736969</v>
      </c>
      <c r="M13" s="107">
        <v>3.0000000000000001E-3</v>
      </c>
      <c r="N13" s="107">
        <v>3.0000000000000001E-3</v>
      </c>
      <c r="O13" s="107">
        <v>3.0000000000000001E-3</v>
      </c>
      <c r="P13" s="107">
        <v>3.0000000000000001E-3</v>
      </c>
      <c r="Q13" s="80">
        <f t="shared" ref="Q13" si="4">IF(IF($U13="Maxim.",M13/I13,IF($U13="Minim.",I13/M13,))&gt;=110%,110%,IF(IF($U13="Maxim.",M13/I13,IF($U13="Minim.",I13/M13,))&lt;=0%,0%,IF($U13="Maxim.",M13/I13,IF($U13="Minim.",I13/M13,))))</f>
        <v>8.8028763104915324E-10</v>
      </c>
      <c r="R13" s="80">
        <f t="shared" ref="R13" si="5">IF(IF($U13="Maxim.",N13/J13,IF($U13="Minim.",J13/N13,))&gt;=110%,110%,IF(IF($U13="Maxim.",N13/J13,IF($U13="Minim.",J13/N13,))&lt;=0%,0%,IF($U13="Maxim.",N13/J13,IF($U13="Minim.",J13/N13,))))</f>
        <v>5.5362780304063466E-10</v>
      </c>
      <c r="S13" s="80">
        <f t="shared" ref="S13" si="6">IF(IF($U13="Maxim.",O13/K13,IF($U13="Minim.",K13/O13,))&gt;=110%,110%,IF(IF($U13="Maxim.",O13/K13,IF($U13="Minim.",K13/O13,))&lt;=0%,0%,IF($U13="Maxim.",O13/K13,IF($U13="Minim.",K13/O13,))))</f>
        <v>3.9577836411609502E-10</v>
      </c>
      <c r="T13" s="80">
        <f t="shared" ref="T13" si="7">IF(IF($U13="Maxim.",P13/L13,IF($U13="Minim.",L13/P13,))&gt;=110%,110%,IF(IF($U13="Maxim.",P13/L13,IF($U13="Minim.",L13/P13,))&lt;=0%,0%,IF($U13="Maxim.",P13/L13,IF($U13="Minim.",L13/P13,))))</f>
        <v>3.4336850685861423E-10</v>
      </c>
      <c r="U13" s="36" t="s">
        <v>1</v>
      </c>
      <c r="V13" s="17">
        <v>0.02</v>
      </c>
      <c r="W13" s="37">
        <f>+V13*Q13</f>
        <v>1.7605752620983066E-11</v>
      </c>
      <c r="X13" s="37">
        <f>+R13*V13</f>
        <v>1.1072556060812694E-11</v>
      </c>
      <c r="Y13" s="37">
        <f>+S13*V13</f>
        <v>7.9155672823219003E-12</v>
      </c>
      <c r="Z13" s="37">
        <f>T13*V13</f>
        <v>6.8673701371722843E-12</v>
      </c>
      <c r="AA13" s="138"/>
    </row>
    <row r="14" spans="1:27" ht="62.25" customHeight="1">
      <c r="A14" s="135"/>
      <c r="B14" s="21" t="s">
        <v>46</v>
      </c>
      <c r="C14" s="29" t="s">
        <v>214</v>
      </c>
      <c r="D14" s="57" t="s">
        <v>125</v>
      </c>
      <c r="E14" s="56" t="s">
        <v>122</v>
      </c>
      <c r="F14" s="31" t="s">
        <v>111</v>
      </c>
      <c r="G14" s="27" t="s">
        <v>126</v>
      </c>
      <c r="H14" s="38">
        <v>0.01</v>
      </c>
      <c r="I14" s="15">
        <v>0.01</v>
      </c>
      <c r="J14" s="46">
        <v>0.01</v>
      </c>
      <c r="K14" s="46">
        <v>0.01</v>
      </c>
      <c r="L14" s="46">
        <v>0.01</v>
      </c>
      <c r="M14" s="46">
        <v>2.9999999999999997E-4</v>
      </c>
      <c r="N14" s="46">
        <v>2.9999999999999997E-4</v>
      </c>
      <c r="O14" s="46">
        <v>2.9999999999999997E-4</v>
      </c>
      <c r="P14" s="46">
        <v>2.9999999999999997E-4</v>
      </c>
      <c r="Q14" s="81">
        <f t="shared" si="3"/>
        <v>2.9999999999999995E-2</v>
      </c>
      <c r="R14" s="82">
        <f t="shared" si="3"/>
        <v>2.9999999999999995E-2</v>
      </c>
      <c r="S14" s="82">
        <f t="shared" ref="S14" si="8">IF(IF($U14="Maxim.",O14/K14,IF($U14="Minim.",K14/O14,))&gt;=110%,110%,IF(IF($U14="Maxim.",O14/K14,IF($U14="Minim.",K14/O14,))&lt;0%,0%,IF($U14="Maxim.",O14/K14,IF($U14="Minim.",K14/O14,))))</f>
        <v>2.9999999999999995E-2</v>
      </c>
      <c r="T14" s="82">
        <f t="shared" ref="T14" si="9">IF(IF($U14="Maxim.",P14/L14,IF($U14="Minim.",L14/P14,))&gt;=110%,110%,IF(IF($U14="Maxim.",P14/L14,IF($U14="Minim.",L14/P14,))&lt;0%,0%,IF($U14="Maxim.",P14/L14,IF($U14="Minim.",L14/P14,))))</f>
        <v>2.9999999999999995E-2</v>
      </c>
      <c r="U14" s="36" t="s">
        <v>1</v>
      </c>
      <c r="V14" s="17">
        <v>0.02</v>
      </c>
      <c r="W14" s="37">
        <f>+V14*Q14</f>
        <v>5.9999999999999995E-4</v>
      </c>
      <c r="X14" s="37">
        <f>+R14*V14</f>
        <v>5.9999999999999995E-4</v>
      </c>
      <c r="Y14" s="37">
        <f>+S14*V14</f>
        <v>5.9999999999999995E-4</v>
      </c>
      <c r="Z14" s="37">
        <f>T14*V14</f>
        <v>5.9999999999999995E-4</v>
      </c>
      <c r="AA14" s="138"/>
    </row>
    <row r="15" spans="1:27" ht="28.9" customHeight="1">
      <c r="A15" s="24">
        <v>2</v>
      </c>
      <c r="B15" s="139" t="s">
        <v>216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1"/>
      <c r="U15" s="40"/>
      <c r="V15" s="41">
        <f>SUM(V12:V14)</f>
        <v>9.0000000000000011E-2</v>
      </c>
      <c r="W15" s="41">
        <f>SUM(W12:W14)</f>
        <v>2.8600000017605758E-2</v>
      </c>
      <c r="X15" s="41">
        <f>SUM(X12:X14)</f>
        <v>2.860000001107256E-2</v>
      </c>
      <c r="Y15" s="41">
        <f>SUM(Y12:Y14)</f>
        <v>2.8600000007915571E-2</v>
      </c>
      <c r="Z15" s="41">
        <f>SUM(Z12:Z14)</f>
        <v>2.8600000006867375E-2</v>
      </c>
    </row>
    <row r="16" spans="1:27" ht="43.15" customHeight="1">
      <c r="A16" s="135"/>
      <c r="B16" s="21" t="s">
        <v>147</v>
      </c>
      <c r="C16" s="100" t="s">
        <v>146</v>
      </c>
      <c r="D16" s="101" t="s">
        <v>149</v>
      </c>
      <c r="E16" s="100" t="s">
        <v>150</v>
      </c>
      <c r="F16" s="31" t="s">
        <v>111</v>
      </c>
      <c r="G16" s="27" t="s">
        <v>119</v>
      </c>
      <c r="H16" s="126">
        <f>+I16</f>
        <v>2.9999999999999997E-4</v>
      </c>
      <c r="I16" s="114">
        <v>2.9999999999999997E-4</v>
      </c>
      <c r="J16" s="114">
        <v>2.9999999999999997E-4</v>
      </c>
      <c r="K16" s="114">
        <v>2.9999999999999997E-4</v>
      </c>
      <c r="L16" s="114">
        <v>2.9999999999999997E-4</v>
      </c>
      <c r="M16" s="123">
        <v>1.0699999999999999E-5</v>
      </c>
      <c r="N16" s="123">
        <v>1.0699999999999999E-5</v>
      </c>
      <c r="O16" s="123">
        <v>7.1999999999999997E-6</v>
      </c>
      <c r="P16" s="124">
        <v>5.2099999999999999E-5</v>
      </c>
      <c r="Q16" s="81">
        <f t="shared" ref="Q16:R18" si="10">IF(IF($U16="Maxim.",M16/I16,IF($U16="Minim.",I16/M16,))&gt;=110%,110%,IF(IF($U16="Maxim.",M16/I16,IF($U16="Minim.",I16/M16,))&lt;0%,0%,IF($U16="Maxim.",M16/I16,IF($U16="Minim.",I16/M16,))))</f>
        <v>1.1000000000000001</v>
      </c>
      <c r="R16" s="82">
        <f t="shared" si="10"/>
        <v>1.1000000000000001</v>
      </c>
      <c r="S16" s="79">
        <f t="shared" ref="S16:T18" si="11">IF(IF($U16="Maxim.",O16/K16,IF($U16="Minim.",K16/O16,))&gt;=110%,110%,IF(IF($U16="Maxim.",O16/K16,IF($U16="Minim.",K16/O16,))&lt;=0%,0%,IF($U16="Maxim.",O16/K16,IF($U16="Minim.",K16/O16,))))</f>
        <v>1.1000000000000001</v>
      </c>
      <c r="T16" s="80">
        <f t="shared" si="11"/>
        <v>1.1000000000000001</v>
      </c>
      <c r="U16" s="36" t="s">
        <v>2</v>
      </c>
      <c r="V16" s="17">
        <v>0.01</v>
      </c>
      <c r="W16" s="37">
        <f>+V16*Q16</f>
        <v>1.1000000000000001E-2</v>
      </c>
      <c r="X16" s="37">
        <f>+V16*R16</f>
        <v>1.1000000000000001E-2</v>
      </c>
      <c r="Y16" s="37">
        <f>+V16*S16</f>
        <v>1.1000000000000001E-2</v>
      </c>
      <c r="Z16" s="37">
        <f>+V16*T16</f>
        <v>1.1000000000000001E-2</v>
      </c>
      <c r="AA16" s="138"/>
    </row>
    <row r="17" spans="1:27" ht="51" customHeight="1">
      <c r="A17" s="135"/>
      <c r="B17" s="21" t="s">
        <v>147</v>
      </c>
      <c r="C17" s="29" t="s">
        <v>59</v>
      </c>
      <c r="D17" s="28" t="s">
        <v>151</v>
      </c>
      <c r="E17" s="100" t="s">
        <v>150</v>
      </c>
      <c r="F17" s="31" t="s">
        <v>111</v>
      </c>
      <c r="G17" s="27" t="s">
        <v>119</v>
      </c>
      <c r="H17" s="126">
        <f>+I17</f>
        <v>2.9999999999999997E-4</v>
      </c>
      <c r="I17" s="114">
        <v>2.9999999999999997E-4</v>
      </c>
      <c r="J17" s="114">
        <v>2.9999999999999997E-4</v>
      </c>
      <c r="K17" s="114">
        <v>2.9999999999999997E-4</v>
      </c>
      <c r="L17" s="114">
        <v>2.9999999999999997E-4</v>
      </c>
      <c r="M17" s="122">
        <v>1.8E-5</v>
      </c>
      <c r="N17" s="123">
        <v>2.97E-5</v>
      </c>
      <c r="O17" s="123">
        <v>2.7999999999999999E-6</v>
      </c>
      <c r="P17" s="124">
        <v>5.5239999999999998E-4</v>
      </c>
      <c r="Q17" s="81">
        <f t="shared" si="10"/>
        <v>1.1000000000000001</v>
      </c>
      <c r="R17" s="82">
        <f t="shared" si="10"/>
        <v>1.1000000000000001</v>
      </c>
      <c r="S17" s="79">
        <f t="shared" si="11"/>
        <v>1.1000000000000001</v>
      </c>
      <c r="T17" s="80">
        <f>IF(IF($U17="Maxim.",P17/L17,IF($U17="Minim.",L17/P17,))&gt;=110%,110%,IF(IF($U17="Maxim.",P17/L17,IF($U17="Minim.",L17/P17,))&lt;=0%,0%,IF($U17="Maxim.",P17/L17,IF($U17="Minim.",L17/P17,))))</f>
        <v>0.54308472121650975</v>
      </c>
      <c r="U17" s="36" t="s">
        <v>2</v>
      </c>
      <c r="V17" s="45">
        <v>0.01</v>
      </c>
      <c r="W17" s="37">
        <f>+V17*Q17</f>
        <v>1.1000000000000001E-2</v>
      </c>
      <c r="X17" s="32">
        <f>+V17*R17</f>
        <v>1.1000000000000001E-2</v>
      </c>
      <c r="Y17" s="32">
        <f>+V17*S17</f>
        <v>1.1000000000000001E-2</v>
      </c>
      <c r="Z17" s="38">
        <f>+V17*T17</f>
        <v>5.4308472121650979E-3</v>
      </c>
      <c r="AA17" s="138"/>
    </row>
    <row r="18" spans="1:27" ht="45" customHeight="1">
      <c r="A18" s="135"/>
      <c r="B18" s="21" t="s">
        <v>147</v>
      </c>
      <c r="C18" s="29" t="s">
        <v>57</v>
      </c>
      <c r="D18" s="28" t="s">
        <v>152</v>
      </c>
      <c r="E18" s="100" t="s">
        <v>150</v>
      </c>
      <c r="F18" s="31" t="s">
        <v>111</v>
      </c>
      <c r="G18" s="27" t="s">
        <v>119</v>
      </c>
      <c r="H18" s="65">
        <v>0.95</v>
      </c>
      <c r="I18" s="14">
        <v>0.95</v>
      </c>
      <c r="J18" s="32">
        <v>0.95</v>
      </c>
      <c r="K18" s="32">
        <v>0.95</v>
      </c>
      <c r="L18" s="38">
        <v>0.95</v>
      </c>
      <c r="M18" s="14">
        <v>1</v>
      </c>
      <c r="N18" s="3">
        <v>0.97299999999999998</v>
      </c>
      <c r="O18" s="32">
        <v>0.97499999999999998</v>
      </c>
      <c r="P18" s="17">
        <v>0.99399999999999999</v>
      </c>
      <c r="Q18" s="81">
        <f t="shared" si="10"/>
        <v>1.0526315789473684</v>
      </c>
      <c r="R18" s="82">
        <f t="shared" si="10"/>
        <v>1.0242105263157895</v>
      </c>
      <c r="S18" s="79">
        <f t="shared" si="11"/>
        <v>1.0263157894736843</v>
      </c>
      <c r="T18" s="80">
        <f t="shared" si="11"/>
        <v>1.0463157894736843</v>
      </c>
      <c r="U18" s="36" t="s">
        <v>1</v>
      </c>
      <c r="V18" s="45">
        <v>0.01</v>
      </c>
      <c r="W18" s="37">
        <f t="shared" ref="W18:W19" si="12">+V18*Q18</f>
        <v>1.0526315789473684E-2</v>
      </c>
      <c r="X18" s="32">
        <f t="shared" ref="X18:X19" si="13">+V18*R18</f>
        <v>1.0242105263157894E-2</v>
      </c>
      <c r="Y18" s="32">
        <f t="shared" ref="Y18:Y19" si="14">+V18*S18</f>
        <v>1.0263157894736844E-2</v>
      </c>
      <c r="Z18" s="38">
        <f t="shared" ref="Z18:Z19" si="15">+V18*T18</f>
        <v>1.0463157894736843E-2</v>
      </c>
      <c r="AA18" s="138"/>
    </row>
    <row r="19" spans="1:27" ht="28">
      <c r="A19" s="135"/>
      <c r="B19" s="99" t="s">
        <v>153</v>
      </c>
      <c r="C19" s="29" t="s">
        <v>58</v>
      </c>
      <c r="D19" s="25" t="s">
        <v>154</v>
      </c>
      <c r="E19" s="26" t="s">
        <v>155</v>
      </c>
      <c r="F19" s="31" t="s">
        <v>111</v>
      </c>
      <c r="G19" s="27" t="s">
        <v>119</v>
      </c>
      <c r="H19" s="65">
        <v>0.02</v>
      </c>
      <c r="I19" s="15">
        <v>0.02</v>
      </c>
      <c r="J19" s="46">
        <v>0.02</v>
      </c>
      <c r="K19" s="46">
        <v>0.02</v>
      </c>
      <c r="L19" s="16">
        <v>0.02</v>
      </c>
      <c r="M19" s="114">
        <v>7.4999999999999997E-3</v>
      </c>
      <c r="N19" s="115">
        <v>7.7999999999999996E-3</v>
      </c>
      <c r="O19" s="115">
        <v>6.1000000000000004E-3</v>
      </c>
      <c r="P19" s="116">
        <v>6.7000000000000002E-3</v>
      </c>
      <c r="Q19" s="81">
        <v>1</v>
      </c>
      <c r="R19" s="81">
        <v>1</v>
      </c>
      <c r="S19" s="81">
        <v>1</v>
      </c>
      <c r="T19" s="81">
        <v>1</v>
      </c>
      <c r="U19" s="36" t="s">
        <v>1</v>
      </c>
      <c r="V19" s="17">
        <v>0.01</v>
      </c>
      <c r="W19" s="37">
        <f t="shared" si="12"/>
        <v>0.01</v>
      </c>
      <c r="X19" s="32">
        <f t="shared" si="13"/>
        <v>0.01</v>
      </c>
      <c r="Y19" s="32">
        <f t="shared" si="14"/>
        <v>0.01</v>
      </c>
      <c r="Z19" s="38">
        <f t="shared" si="15"/>
        <v>0.01</v>
      </c>
      <c r="AA19" s="138"/>
    </row>
    <row r="20" spans="1:27" ht="28">
      <c r="A20" s="135"/>
      <c r="B20" s="99" t="s">
        <v>153</v>
      </c>
      <c r="C20" s="29" t="s">
        <v>60</v>
      </c>
      <c r="D20" s="73" t="s">
        <v>156</v>
      </c>
      <c r="E20" s="26" t="s">
        <v>155</v>
      </c>
      <c r="F20" s="31" t="s">
        <v>111</v>
      </c>
      <c r="G20" s="27" t="s">
        <v>213</v>
      </c>
      <c r="H20" s="65">
        <v>0.9</v>
      </c>
      <c r="I20" s="16">
        <v>0.9</v>
      </c>
      <c r="J20" s="16">
        <v>0.9</v>
      </c>
      <c r="K20" s="16">
        <v>0.9</v>
      </c>
      <c r="L20" s="16">
        <v>0.9</v>
      </c>
      <c r="M20" s="46">
        <v>0.9</v>
      </c>
      <c r="N20" s="46">
        <v>0.9</v>
      </c>
      <c r="O20" s="45">
        <v>0.9</v>
      </c>
      <c r="P20" s="45">
        <v>0.84</v>
      </c>
      <c r="Q20" s="82">
        <f t="shared" ref="Q20:T20" si="16">IF(IF($U20="Maxim.",M20/I20,IF($U20="Minim.",I20/M20,))&gt;=110%,110%,IF(IF($U20="Maxim.",M20/I20,IF($U20="Minim.",I20/M20,))&lt;0%,0%,IF($U20="Maxim.",M20/I20,IF($U20="Minim.",I20/M20,))))</f>
        <v>1</v>
      </c>
      <c r="R20" s="82">
        <f t="shared" si="16"/>
        <v>1</v>
      </c>
      <c r="S20" s="82">
        <f t="shared" si="16"/>
        <v>1</v>
      </c>
      <c r="T20" s="82">
        <f t="shared" si="16"/>
        <v>0.93333333333333324</v>
      </c>
      <c r="U20" s="36" t="s">
        <v>1</v>
      </c>
      <c r="V20" s="17">
        <v>0.02</v>
      </c>
      <c r="W20" s="37">
        <f t="shared" ref="W20" si="17">+V20*Q20</f>
        <v>0.02</v>
      </c>
      <c r="X20" s="32">
        <f t="shared" ref="X20" si="18">+V20*R20</f>
        <v>0.02</v>
      </c>
      <c r="Y20" s="32">
        <f t="shared" ref="Y20" si="19">+V20*S20</f>
        <v>0.02</v>
      </c>
      <c r="Z20" s="38">
        <f t="shared" ref="Z20" si="20">+V20*T20</f>
        <v>1.8666666666666665E-2</v>
      </c>
      <c r="AA20" s="138"/>
    </row>
    <row r="21" spans="1:27" ht="28.9" customHeight="1">
      <c r="A21" s="24">
        <v>3</v>
      </c>
      <c r="B21" s="139" t="s">
        <v>148</v>
      </c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1"/>
      <c r="U21" s="40"/>
      <c r="V21" s="41">
        <f>SUM(V16:V20)</f>
        <v>0.06</v>
      </c>
      <c r="W21" s="41">
        <f>SUM(W16:W20)</f>
        <v>6.2526315789473694E-2</v>
      </c>
      <c r="X21" s="41">
        <f>SUM(X16:X20)</f>
        <v>6.2242105263157904E-2</v>
      </c>
      <c r="Y21" s="41">
        <f>SUM(Y16:Y20)</f>
        <v>6.2263157894736854E-2</v>
      </c>
      <c r="Z21" s="41">
        <f>SUM(Z16:Z20)</f>
        <v>5.5560671773568611E-2</v>
      </c>
    </row>
    <row r="22" spans="1:27" ht="56">
      <c r="A22" s="135"/>
      <c r="B22" s="21" t="s">
        <v>162</v>
      </c>
      <c r="C22" s="29" t="s">
        <v>63</v>
      </c>
      <c r="D22" s="25" t="s">
        <v>157</v>
      </c>
      <c r="E22" s="56" t="s">
        <v>158</v>
      </c>
      <c r="F22" s="31" t="s">
        <v>111</v>
      </c>
      <c r="G22" s="27" t="s">
        <v>116</v>
      </c>
      <c r="H22" s="64">
        <v>1</v>
      </c>
      <c r="I22" s="46">
        <v>1</v>
      </c>
      <c r="J22" s="46">
        <v>1</v>
      </c>
      <c r="K22" s="46">
        <v>1</v>
      </c>
      <c r="L22" s="46">
        <v>1</v>
      </c>
      <c r="M22" s="45">
        <v>0.96</v>
      </c>
      <c r="N22" s="45">
        <v>0.96</v>
      </c>
      <c r="O22" s="45">
        <v>0.96</v>
      </c>
      <c r="P22" s="45">
        <v>0.96</v>
      </c>
      <c r="Q22" s="81">
        <f t="shared" ref="Q22:R34" si="21">IF(IF($U22="Maxim.",M22/I22,IF($U22="Minim.",I22/M22,))&gt;=110%,110%,IF(IF($U22="Maxim.",M22/I22,IF($U22="Minim.",I22/M22,))&lt;0%,0%,IF($U22="Maxim.",M22/I22,IF($U22="Minim.",I22/M22,))))</f>
        <v>0.96</v>
      </c>
      <c r="R22" s="82">
        <f t="shared" si="21"/>
        <v>0.96</v>
      </c>
      <c r="S22" s="79">
        <f t="shared" ref="S22:T34" si="22">IF(IF($U22="Maxim.",O22/K22,IF($U22="Minim.",K22/O22,))&gt;=110%,110%,IF(IF($U22="Maxim.",O22/K22,IF($U22="Minim.",K22/O22,))&lt;=0%,0%,IF($U22="Maxim.",O22/K22,IF($U22="Minim.",K22/O22,))))</f>
        <v>0.96</v>
      </c>
      <c r="T22" s="80">
        <f t="shared" si="22"/>
        <v>0.96</v>
      </c>
      <c r="U22" s="36" t="s">
        <v>1</v>
      </c>
      <c r="V22" s="17">
        <v>0.04</v>
      </c>
      <c r="W22" s="37">
        <f>+V22*Q22</f>
        <v>3.8399999999999997E-2</v>
      </c>
      <c r="X22" s="32">
        <f t="shared" ref="X22" si="23">+V22*R22</f>
        <v>3.8399999999999997E-2</v>
      </c>
      <c r="Y22" s="32">
        <f t="shared" ref="Y22:Y25" si="24">+V22*S22</f>
        <v>3.8399999999999997E-2</v>
      </c>
      <c r="Z22" s="38">
        <f t="shared" ref="Z22:Z25" si="25">+V22*T22</f>
        <v>3.8399999999999997E-2</v>
      </c>
      <c r="AA22" s="138"/>
    </row>
    <row r="23" spans="1:27" ht="28.9" customHeight="1">
      <c r="A23" s="24">
        <v>4</v>
      </c>
      <c r="B23" s="139" t="s">
        <v>163</v>
      </c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>
        <f t="shared" si="21"/>
        <v>0</v>
      </c>
      <c r="R23" s="140">
        <f t="shared" si="21"/>
        <v>0</v>
      </c>
      <c r="S23" s="140">
        <f t="shared" si="22"/>
        <v>0</v>
      </c>
      <c r="T23" s="141">
        <f t="shared" si="22"/>
        <v>0</v>
      </c>
      <c r="U23" s="113"/>
      <c r="V23" s="41">
        <f>+V22</f>
        <v>0.04</v>
      </c>
      <c r="W23" s="41">
        <f>+W22</f>
        <v>3.8399999999999997E-2</v>
      </c>
      <c r="X23" s="41">
        <f t="shared" ref="X23:Z23" si="26">+X22</f>
        <v>3.8399999999999997E-2</v>
      </c>
      <c r="Y23" s="41">
        <f t="shared" si="26"/>
        <v>3.8399999999999997E-2</v>
      </c>
      <c r="Z23" s="41">
        <f t="shared" si="26"/>
        <v>3.8399999999999997E-2</v>
      </c>
    </row>
    <row r="24" spans="1:27" ht="51.75" customHeight="1">
      <c r="A24" s="135"/>
      <c r="B24" s="21" t="s">
        <v>161</v>
      </c>
      <c r="C24" s="39" t="s">
        <v>64</v>
      </c>
      <c r="D24" s="28" t="s">
        <v>164</v>
      </c>
      <c r="E24" s="26" t="s">
        <v>150</v>
      </c>
      <c r="F24" s="26" t="s">
        <v>111</v>
      </c>
      <c r="G24" s="54" t="s">
        <v>119</v>
      </c>
      <c r="H24" s="127">
        <v>3.3E-3</v>
      </c>
      <c r="I24" s="114">
        <v>3.3E-3</v>
      </c>
      <c r="J24" s="115">
        <v>3.3E-3</v>
      </c>
      <c r="K24" s="115">
        <v>3.0000000000000001E-3</v>
      </c>
      <c r="L24" s="115">
        <v>3.3E-3</v>
      </c>
      <c r="M24" s="115">
        <v>3.82E-3</v>
      </c>
      <c r="N24" s="115">
        <v>6.2399999999999999E-3</v>
      </c>
      <c r="O24" s="115">
        <v>3.2599999999999999E-3</v>
      </c>
      <c r="P24" s="116">
        <v>2.7100000000000002E-3</v>
      </c>
      <c r="Q24" s="81">
        <f t="shared" si="21"/>
        <v>0.86387434554973819</v>
      </c>
      <c r="R24" s="82">
        <f t="shared" si="21"/>
        <v>0.52884615384615385</v>
      </c>
      <c r="S24" s="79">
        <f t="shared" si="22"/>
        <v>0.92024539877300615</v>
      </c>
      <c r="T24" s="80">
        <f t="shared" si="22"/>
        <v>1.1000000000000001</v>
      </c>
      <c r="U24" s="36" t="s">
        <v>2</v>
      </c>
      <c r="V24" s="17">
        <v>0.02</v>
      </c>
      <c r="W24" s="37">
        <f>+V24*Q24</f>
        <v>1.7277486910994764E-2</v>
      </c>
      <c r="X24" s="32">
        <f>+V24*R24</f>
        <v>1.0576923076923078E-2</v>
      </c>
      <c r="Y24" s="32">
        <f>+V24*S24</f>
        <v>1.8404907975460124E-2</v>
      </c>
      <c r="Z24" s="38">
        <f>+V24*T24</f>
        <v>2.2000000000000002E-2</v>
      </c>
      <c r="AA24" s="138"/>
    </row>
    <row r="25" spans="1:27" ht="44.25" customHeight="1">
      <c r="A25" s="135"/>
      <c r="B25" s="21" t="s">
        <v>161</v>
      </c>
      <c r="C25" s="29" t="s">
        <v>65</v>
      </c>
      <c r="D25" s="25" t="s">
        <v>165</v>
      </c>
      <c r="E25" s="26" t="s">
        <v>150</v>
      </c>
      <c r="F25" s="31" t="s">
        <v>166</v>
      </c>
      <c r="G25" s="27" t="s">
        <v>119</v>
      </c>
      <c r="H25" s="106">
        <v>3430</v>
      </c>
      <c r="I25" s="117">
        <v>3789</v>
      </c>
      <c r="J25" s="118">
        <v>3044</v>
      </c>
      <c r="K25" s="118">
        <v>3459</v>
      </c>
      <c r="L25" s="118">
        <v>3430</v>
      </c>
      <c r="M25" s="118">
        <v>3042</v>
      </c>
      <c r="N25" s="118">
        <v>3406</v>
      </c>
      <c r="O25" s="118">
        <v>7248</v>
      </c>
      <c r="P25" s="119">
        <v>3220</v>
      </c>
      <c r="Q25" s="81">
        <f t="shared" si="21"/>
        <v>1.1000000000000001</v>
      </c>
      <c r="R25" s="82">
        <f t="shared" si="21"/>
        <v>0.89371697005284789</v>
      </c>
      <c r="S25" s="79">
        <f t="shared" si="22"/>
        <v>0.47723509933774833</v>
      </c>
      <c r="T25" s="80">
        <f t="shared" si="22"/>
        <v>1.0652173913043479</v>
      </c>
      <c r="U25" s="36" t="s">
        <v>2</v>
      </c>
      <c r="V25" s="17">
        <v>0.02</v>
      </c>
      <c r="W25" s="37">
        <f>+V25*Q25</f>
        <v>2.2000000000000002E-2</v>
      </c>
      <c r="X25" s="32">
        <f>+V25*R25</f>
        <v>1.7874339401056958E-2</v>
      </c>
      <c r="Y25" s="32">
        <f t="shared" si="24"/>
        <v>9.5447019867549669E-3</v>
      </c>
      <c r="Z25" s="38">
        <f t="shared" si="25"/>
        <v>2.1304347826086957E-2</v>
      </c>
      <c r="AA25" s="138"/>
    </row>
    <row r="26" spans="1:27" ht="55.5" customHeight="1">
      <c r="A26" s="135"/>
      <c r="B26" s="21" t="s">
        <v>161</v>
      </c>
      <c r="C26" s="29" t="s">
        <v>66</v>
      </c>
      <c r="D26" s="25" t="s">
        <v>167</v>
      </c>
      <c r="E26" s="26" t="s">
        <v>150</v>
      </c>
      <c r="F26" s="26" t="s">
        <v>111</v>
      </c>
      <c r="G26" s="27" t="s">
        <v>126</v>
      </c>
      <c r="H26" s="38">
        <v>0.9</v>
      </c>
      <c r="I26" s="15">
        <v>0.9</v>
      </c>
      <c r="J26" s="46">
        <v>0.9</v>
      </c>
      <c r="K26" s="46">
        <v>0.9</v>
      </c>
      <c r="L26" s="46">
        <v>0.9</v>
      </c>
      <c r="M26" s="46">
        <v>1</v>
      </c>
      <c r="N26" s="46">
        <v>0.97</v>
      </c>
      <c r="O26" s="46">
        <v>0.81</v>
      </c>
      <c r="P26" s="45">
        <v>0.75</v>
      </c>
      <c r="Q26" s="81">
        <f>IF(IF($U26="Maxim.",M26/I26,IF($U26="Minim.",I26/M26,))&gt;=110%,110%,IF(IF($U26="Maxim.",M26/I26,IF($U26="Minim.",I26/M26,))&lt;0%,0%,IF($U26="Maxim.",M26/I26,IF($U26="Minim.",I26/M26,))))</f>
        <v>1.1000000000000001</v>
      </c>
      <c r="R26" s="82">
        <f>IF(IF($U26="Maxim.",N26/J26,IF($U26="Minim.",J26/N26,))&gt;=110%,110%,IF(IF($U26="Maxim.",N26/J26,IF($U26="Minim.",J26/N26,))&lt;0%,0%,IF($U26="Maxim.",N26/J26,IF($U26="Minim.",J26/N26,))))</f>
        <v>1.0777777777777777</v>
      </c>
      <c r="S26" s="79">
        <f>IF(IF($U26="Maxim.",O26/K26,IF($U26="Minim.",K26/O26,))&gt;=110%,110%,IF(IF($U26="Maxim.",O26/K26,IF($U26="Minim.",K26/O26,))&lt;=0%,0%,IF($U26="Maxim.",O26/K26,IF($U26="Minim.",K26/O26,))))</f>
        <v>0.9</v>
      </c>
      <c r="T26" s="80">
        <f>IF(IF($U26="Maxim.",P26/L26,IF($U26="Minim.",L26/P26,))&gt;=110%,110%,IF(IF($U26="Maxim.",P26/L26,IF($U26="Minim.",L26/P26,))&lt;=0%,0%,IF($U26="Maxim.",P26/L26,IF($U26="Minim.",L26/P26,))))</f>
        <v>0.83333333333333326</v>
      </c>
      <c r="U26" s="36" t="s">
        <v>1</v>
      </c>
      <c r="V26" s="17">
        <v>0.02</v>
      </c>
      <c r="W26" s="37">
        <f>+V26*Q26</f>
        <v>2.2000000000000002E-2</v>
      </c>
      <c r="X26" s="32">
        <f>+V26*R26</f>
        <v>2.1555555555555553E-2</v>
      </c>
      <c r="Y26" s="32">
        <f>+V26*S26</f>
        <v>1.8000000000000002E-2</v>
      </c>
      <c r="Z26" s="38">
        <f>+V26*T26</f>
        <v>1.6666666666666666E-2</v>
      </c>
      <c r="AA26" s="138"/>
    </row>
    <row r="27" spans="1:27" ht="28.9" customHeight="1">
      <c r="A27" s="24">
        <v>5</v>
      </c>
      <c r="B27" s="139" t="s">
        <v>133</v>
      </c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>
        <f>IF(IF($U27="Maxim.",M27/I27,IF($U27="Minim.",I27/M27,))&gt;=110%,110%,IF(IF($U27="Maxim.",M27/I27,IF($U27="Minim.",I27/M27,))&lt;0%,0%,IF($U27="Maxim.",M27/I27,IF($U27="Minim.",I27/M27,))))</f>
        <v>0</v>
      </c>
      <c r="R27" s="140">
        <f>IF(IF($U27="Maxim.",N27/J27,IF($U27="Minim.",J27/N27,))&gt;=110%,110%,IF(IF($U27="Maxim.",N27/J27,IF($U27="Minim.",J27/N27,))&lt;0%,0%,IF($U27="Maxim.",N27/J27,IF($U27="Minim.",J27/N27,))))</f>
        <v>0</v>
      </c>
      <c r="S27" s="140">
        <f>IF(IF($U27="Maxim.",O27/K27,IF($U27="Minim.",K27/O27,))&gt;=110%,110%,IF(IF($U27="Maxim.",O27/K27,IF($U27="Minim.",K27/O27,))&lt;=0%,0%,IF($U27="Maxim.",O27/K27,IF($U27="Minim.",K27/O27,))))</f>
        <v>0</v>
      </c>
      <c r="T27" s="141">
        <f>IF(IF($U27="Maxim.",P27/L27,IF($U27="Minim.",L27/P27,))&gt;=110%,110%,IF(IF($U27="Maxim.",P27/L27,IF($U27="Minim.",L27/P27,))&lt;=0%,0%,IF($U27="Maxim.",P27/L27,IF($U27="Minim.",L27/P27,))))</f>
        <v>0</v>
      </c>
      <c r="U27" s="113"/>
      <c r="V27" s="41">
        <f>SUM(V24:V26)</f>
        <v>0.06</v>
      </c>
      <c r="W27" s="41">
        <f>SUM(W24:W26)</f>
        <v>6.1277486910994772E-2</v>
      </c>
      <c r="X27" s="41">
        <f>SUM(X24:X26)</f>
        <v>5.0006818033535586E-2</v>
      </c>
      <c r="Y27" s="41">
        <f>SUM(Y24:Y26)</f>
        <v>4.5949609962215095E-2</v>
      </c>
      <c r="Z27" s="41">
        <f>SUM(Z24:Z26)</f>
        <v>5.9971014492753619E-2</v>
      </c>
    </row>
    <row r="28" spans="1:27" ht="39" customHeight="1">
      <c r="A28" s="135"/>
      <c r="B28" s="21" t="s">
        <v>70</v>
      </c>
      <c r="C28" s="29" t="s">
        <v>69</v>
      </c>
      <c r="D28" s="25" t="s">
        <v>168</v>
      </c>
      <c r="E28" s="26" t="s">
        <v>169</v>
      </c>
      <c r="F28" s="31" t="s">
        <v>111</v>
      </c>
      <c r="G28" s="27" t="s">
        <v>112</v>
      </c>
      <c r="H28" s="38">
        <v>1</v>
      </c>
      <c r="I28" s="46">
        <v>1</v>
      </c>
      <c r="J28" s="46">
        <v>1</v>
      </c>
      <c r="K28" s="46">
        <v>1</v>
      </c>
      <c r="L28" s="46">
        <v>1</v>
      </c>
      <c r="M28" s="45">
        <v>1</v>
      </c>
      <c r="N28" s="45">
        <v>1</v>
      </c>
      <c r="O28" s="45">
        <v>1</v>
      </c>
      <c r="P28" s="45">
        <v>1</v>
      </c>
      <c r="Q28" s="81">
        <f t="shared" ref="Q28" si="27">IF(IF($U28="Maxim.",M28/I28,IF($U28="Minim.",I28/M28,))&gt;=110%,110%,IF(IF($U28="Maxim.",M28/I28,IF($U28="Minim.",I28/M28,))&lt;0%,0%,IF($U28="Maxim.",M28/I28,IF($U28="Minim.",I28/M28,))))</f>
        <v>1</v>
      </c>
      <c r="R28" s="82">
        <f t="shared" ref="R28" si="28">IF(IF($U28="Maxim.",N28/J28,IF($U28="Minim.",J28/N28,))&gt;=110%,110%,IF(IF($U28="Maxim.",N28/J28,IF($U28="Minim.",J28/N28,))&lt;0%,0%,IF($U28="Maxim.",N28/J28,IF($U28="Minim.",J28/N28,))))</f>
        <v>1</v>
      </c>
      <c r="S28" s="79">
        <f t="shared" ref="S28" si="29">IF(IF($U28="Maxim.",O28/K28,IF($U28="Minim.",K28/O28,))&gt;=110%,110%,IF(IF($U28="Maxim.",O28/K28,IF($U28="Minim.",K28/O28,))&lt;=0%,0%,IF($U28="Maxim.",O28/K28,IF($U28="Minim.",K28/O28,))))</f>
        <v>1</v>
      </c>
      <c r="T28" s="80">
        <f t="shared" ref="T28" si="30">IF(IF($U28="Maxim.",P28/L28,IF($U28="Minim.",L28/P28,))&gt;=110%,110%,IF(IF($U28="Maxim.",P28/L28,IF($U28="Minim.",L28/P28,))&lt;=0%,0%,IF($U28="Maxim.",P28/L28,IF($U28="Minim.",L28/P28,))))</f>
        <v>1</v>
      </c>
      <c r="U28" s="36" t="s">
        <v>1</v>
      </c>
      <c r="V28" s="17">
        <v>0.02</v>
      </c>
      <c r="W28" s="37">
        <f>+V28*Q28</f>
        <v>0.02</v>
      </c>
      <c r="X28" s="32">
        <f>+V28*R28</f>
        <v>0.02</v>
      </c>
      <c r="Y28" s="32">
        <f>+V28*S28</f>
        <v>0.02</v>
      </c>
      <c r="Z28" s="38">
        <f>+V28*T28</f>
        <v>0.02</v>
      </c>
      <c r="AA28" s="138"/>
    </row>
    <row r="29" spans="1:27" ht="37.9" customHeight="1">
      <c r="A29" s="135"/>
      <c r="B29" s="21" t="s">
        <v>70</v>
      </c>
      <c r="C29" s="29" t="s">
        <v>67</v>
      </c>
      <c r="D29" s="22" t="s">
        <v>170</v>
      </c>
      <c r="E29" s="26" t="s">
        <v>169</v>
      </c>
      <c r="F29" s="31" t="s">
        <v>111</v>
      </c>
      <c r="G29" s="27" t="s">
        <v>112</v>
      </c>
      <c r="H29" s="38">
        <v>1</v>
      </c>
      <c r="I29" s="46">
        <v>1</v>
      </c>
      <c r="J29" s="46">
        <v>1</v>
      </c>
      <c r="K29" s="46">
        <v>1</v>
      </c>
      <c r="L29" s="46">
        <v>1</v>
      </c>
      <c r="M29" s="45">
        <v>1</v>
      </c>
      <c r="N29" s="45">
        <v>1</v>
      </c>
      <c r="O29" s="45">
        <v>1</v>
      </c>
      <c r="P29" s="45">
        <v>1</v>
      </c>
      <c r="Q29" s="81">
        <f t="shared" si="21"/>
        <v>1</v>
      </c>
      <c r="R29" s="82">
        <f t="shared" si="21"/>
        <v>1</v>
      </c>
      <c r="S29" s="79">
        <f t="shared" si="22"/>
        <v>1</v>
      </c>
      <c r="T29" s="80">
        <f t="shared" si="22"/>
        <v>1</v>
      </c>
      <c r="U29" s="36" t="s">
        <v>1</v>
      </c>
      <c r="V29" s="45">
        <v>0.02</v>
      </c>
      <c r="W29" s="37">
        <f>+V29*Q29</f>
        <v>0.02</v>
      </c>
      <c r="X29" s="32">
        <f>+V29*R29</f>
        <v>0.02</v>
      </c>
      <c r="Y29" s="32">
        <f>+V29*S29</f>
        <v>0.02</v>
      </c>
      <c r="Z29" s="38">
        <f>+V29*T29</f>
        <v>0.02</v>
      </c>
      <c r="AA29" s="138"/>
    </row>
    <row r="30" spans="1:27" ht="45" customHeight="1">
      <c r="A30" s="135"/>
      <c r="B30" s="21" t="s">
        <v>70</v>
      </c>
      <c r="C30" s="29" t="s">
        <v>68</v>
      </c>
      <c r="D30" s="22" t="s">
        <v>171</v>
      </c>
      <c r="E30" s="26" t="s">
        <v>169</v>
      </c>
      <c r="F30" s="31" t="s">
        <v>111</v>
      </c>
      <c r="G30" s="27" t="s">
        <v>126</v>
      </c>
      <c r="H30" s="38">
        <v>1</v>
      </c>
      <c r="I30" s="46">
        <v>1</v>
      </c>
      <c r="J30" s="46">
        <v>1</v>
      </c>
      <c r="K30" s="46">
        <v>1</v>
      </c>
      <c r="L30" s="46">
        <v>1</v>
      </c>
      <c r="M30" s="45">
        <v>1</v>
      </c>
      <c r="N30" s="45">
        <v>1</v>
      </c>
      <c r="O30" s="45">
        <v>1</v>
      </c>
      <c r="P30" s="45">
        <v>1</v>
      </c>
      <c r="Q30" s="81">
        <f t="shared" si="21"/>
        <v>1</v>
      </c>
      <c r="R30" s="82">
        <f t="shared" si="21"/>
        <v>1</v>
      </c>
      <c r="S30" s="79">
        <f t="shared" si="22"/>
        <v>1</v>
      </c>
      <c r="T30" s="80">
        <f t="shared" si="22"/>
        <v>1</v>
      </c>
      <c r="U30" s="36" t="s">
        <v>1</v>
      </c>
      <c r="V30" s="45">
        <v>0.02</v>
      </c>
      <c r="W30" s="37">
        <f>+V30*Q30</f>
        <v>0.02</v>
      </c>
      <c r="X30" s="32">
        <f>+V30*R30</f>
        <v>0.02</v>
      </c>
      <c r="Y30" s="32">
        <f>+V30*S30</f>
        <v>0.02</v>
      </c>
      <c r="Z30" s="38">
        <f>+V30*T30</f>
        <v>0.02</v>
      </c>
      <c r="AA30" s="138"/>
    </row>
    <row r="31" spans="1:27" ht="28.9" customHeight="1">
      <c r="A31" s="24">
        <v>6</v>
      </c>
      <c r="B31" s="139" t="s">
        <v>134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>
        <f>IF(IF($U31="Maxim.",M31/I31,IF($U31="Minim.",I31/M31,))&gt;=110%,110%,IF(IF($U31="Maxim.",M31/I31,IF($U31="Minim.",I31/M31,))&lt;0%,0%,IF($U31="Maxim.",M31/I31,IF($U31="Minim.",I31/M31,))))</f>
        <v>0</v>
      </c>
      <c r="R31" s="140">
        <f>IF(IF($U31="Maxim.",N31/J31,IF($U31="Minim.",J31/N31,))&gt;=110%,110%,IF(IF($U31="Maxim.",N31/J31,IF($U31="Minim.",J31/N31,))&lt;0%,0%,IF($U31="Maxim.",N31/J31,IF($U31="Minim.",J31/N31,))))</f>
        <v>0</v>
      </c>
      <c r="S31" s="140">
        <f>IF(IF($U31="Maxim.",O31/K31,IF($U31="Minim.",K31/O31,))&gt;=110%,110%,IF(IF($U31="Maxim.",O31/K31,IF($U31="Minim.",K31/O31,))&lt;=0%,0%,IF($U31="Maxim.",O31/K31,IF($U31="Minim.",K31/O31,))))</f>
        <v>0</v>
      </c>
      <c r="T31" s="141">
        <f>IF(IF($U31="Maxim.",P31/L31,IF($U31="Minim.",L31/P31,))&gt;=110%,110%,IF(IF($U31="Maxim.",P31/L31,IF($U31="Minim.",L31/P31,))&lt;=0%,0%,IF($U31="Maxim.",P31/L31,IF($U31="Minim.",L31/P31,))))</f>
        <v>0</v>
      </c>
      <c r="U31" s="113"/>
      <c r="V31" s="41">
        <f>SUM(V28:V30)</f>
        <v>0.06</v>
      </c>
      <c r="W31" s="41">
        <f>SUM(W28:W30)</f>
        <v>0.06</v>
      </c>
      <c r="X31" s="41">
        <f>SUM(X28:X30)</f>
        <v>0.06</v>
      </c>
      <c r="Y31" s="41">
        <f>SUM(Y28:Y30)</f>
        <v>0.06</v>
      </c>
      <c r="Z31" s="41">
        <f>SUM(Z28:Z30)</f>
        <v>0.06</v>
      </c>
    </row>
    <row r="32" spans="1:27" ht="59.5" customHeight="1">
      <c r="A32" s="135"/>
      <c r="B32" s="21" t="s">
        <v>52</v>
      </c>
      <c r="C32" s="29" t="s">
        <v>73</v>
      </c>
      <c r="D32" s="22" t="s">
        <v>172</v>
      </c>
      <c r="E32" s="26" t="s">
        <v>155</v>
      </c>
      <c r="F32" s="31" t="s">
        <v>111</v>
      </c>
      <c r="G32" s="27" t="s">
        <v>116</v>
      </c>
      <c r="H32" s="38">
        <v>1</v>
      </c>
      <c r="I32" s="46">
        <v>1</v>
      </c>
      <c r="J32" s="46">
        <v>1</v>
      </c>
      <c r="K32" s="46">
        <v>1</v>
      </c>
      <c r="L32" s="46">
        <v>1</v>
      </c>
      <c r="M32" s="45">
        <v>1</v>
      </c>
      <c r="N32" s="45">
        <v>1</v>
      </c>
      <c r="O32" s="45">
        <v>1</v>
      </c>
      <c r="P32" s="45">
        <v>1</v>
      </c>
      <c r="Q32" s="81">
        <f t="shared" si="21"/>
        <v>1</v>
      </c>
      <c r="R32" s="82">
        <f t="shared" si="21"/>
        <v>1</v>
      </c>
      <c r="S32" s="79">
        <f t="shared" si="22"/>
        <v>1</v>
      </c>
      <c r="T32" s="80">
        <f t="shared" si="22"/>
        <v>1</v>
      </c>
      <c r="U32" s="36" t="s">
        <v>1</v>
      </c>
      <c r="V32" s="17">
        <v>0.02</v>
      </c>
      <c r="W32" s="37">
        <f>+V32*Q32</f>
        <v>0.02</v>
      </c>
      <c r="X32" s="32">
        <f>+V32*R32</f>
        <v>0.02</v>
      </c>
      <c r="Y32" s="32">
        <f>+V32*S32</f>
        <v>0.02</v>
      </c>
      <c r="Z32" s="38">
        <f>+V32*T32</f>
        <v>0.02</v>
      </c>
      <c r="AA32" s="138"/>
    </row>
    <row r="33" spans="1:27" ht="49.15" customHeight="1">
      <c r="A33" s="135"/>
      <c r="B33" s="21" t="s">
        <v>52</v>
      </c>
      <c r="C33" s="29" t="s">
        <v>72</v>
      </c>
      <c r="D33" s="22" t="s">
        <v>173</v>
      </c>
      <c r="E33" s="26" t="s">
        <v>155</v>
      </c>
      <c r="F33" s="31" t="s">
        <v>111</v>
      </c>
      <c r="G33" s="27" t="s">
        <v>116</v>
      </c>
      <c r="H33" s="38">
        <v>1</v>
      </c>
      <c r="I33" s="46">
        <v>1</v>
      </c>
      <c r="J33" s="46">
        <v>1</v>
      </c>
      <c r="K33" s="46">
        <v>1</v>
      </c>
      <c r="L33" s="46">
        <v>1</v>
      </c>
      <c r="M33" s="45">
        <v>1</v>
      </c>
      <c r="N33" s="45">
        <v>1</v>
      </c>
      <c r="O33" s="45">
        <v>1</v>
      </c>
      <c r="P33" s="45">
        <v>1</v>
      </c>
      <c r="Q33" s="81">
        <f t="shared" si="21"/>
        <v>1</v>
      </c>
      <c r="R33" s="82">
        <f t="shared" si="21"/>
        <v>1</v>
      </c>
      <c r="S33" s="79">
        <f t="shared" si="22"/>
        <v>1</v>
      </c>
      <c r="T33" s="80">
        <f t="shared" si="22"/>
        <v>1</v>
      </c>
      <c r="U33" s="36" t="s">
        <v>1</v>
      </c>
      <c r="V33" s="17">
        <v>0.02</v>
      </c>
      <c r="W33" s="37">
        <f>+V33*Q33</f>
        <v>0.02</v>
      </c>
      <c r="X33" s="32">
        <f>+V33*R33</f>
        <v>0.02</v>
      </c>
      <c r="Y33" s="32">
        <f>+V33*S33</f>
        <v>0.02</v>
      </c>
      <c r="Z33" s="38">
        <f>+V33*T33</f>
        <v>0.02</v>
      </c>
      <c r="AA33" s="138"/>
    </row>
    <row r="34" spans="1:27" ht="48" customHeight="1">
      <c r="A34" s="135"/>
      <c r="B34" s="21" t="s">
        <v>52</v>
      </c>
      <c r="C34" s="29" t="s">
        <v>71</v>
      </c>
      <c r="D34" s="25" t="s">
        <v>174</v>
      </c>
      <c r="E34" s="26" t="s">
        <v>155</v>
      </c>
      <c r="F34" s="31" t="s">
        <v>111</v>
      </c>
      <c r="G34" s="27" t="s">
        <v>116</v>
      </c>
      <c r="H34" s="38">
        <v>1</v>
      </c>
      <c r="I34" s="46">
        <v>0.9</v>
      </c>
      <c r="J34" s="46">
        <v>0.9</v>
      </c>
      <c r="K34" s="46">
        <v>0.9</v>
      </c>
      <c r="L34" s="46">
        <v>0.9</v>
      </c>
      <c r="M34" s="45">
        <v>0.46</v>
      </c>
      <c r="N34" s="45">
        <v>0.46</v>
      </c>
      <c r="O34" s="45">
        <v>0.46</v>
      </c>
      <c r="P34" s="45">
        <v>0.46</v>
      </c>
      <c r="Q34" s="81">
        <f t="shared" si="21"/>
        <v>0.51111111111111107</v>
      </c>
      <c r="R34" s="82">
        <f t="shared" si="21"/>
        <v>0.51111111111111107</v>
      </c>
      <c r="S34" s="79">
        <f t="shared" si="22"/>
        <v>0.51111111111111107</v>
      </c>
      <c r="T34" s="80">
        <f t="shared" si="22"/>
        <v>0.51111111111111107</v>
      </c>
      <c r="U34" s="36" t="s">
        <v>1</v>
      </c>
      <c r="V34" s="17">
        <v>0.02</v>
      </c>
      <c r="W34" s="37">
        <f>+V34*Q34</f>
        <v>1.0222222222222221E-2</v>
      </c>
      <c r="X34" s="32">
        <f>+V34*R34</f>
        <v>1.0222222222222221E-2</v>
      </c>
      <c r="Y34" s="32">
        <f>+V34*S34</f>
        <v>1.0222222222222221E-2</v>
      </c>
      <c r="Z34" s="38">
        <f>+V34*T34</f>
        <v>1.0222222222222221E-2</v>
      </c>
      <c r="AA34" s="138"/>
    </row>
    <row r="35" spans="1:27" ht="28.9" customHeight="1">
      <c r="A35" s="24">
        <v>7</v>
      </c>
      <c r="B35" s="139" t="s">
        <v>135</v>
      </c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 t="e">
        <f>IF(IF($U35="Maxim.",M35/I35,IF($U35="Minim.",I35/M35,))&gt;=110%,110%,IF(IF($U35="Maxim.",M35/I35,IF($U35="Minim.",I35/M35,))&lt;0%,0%,IF($U35="Maxim.",M35/I35,IF($U35="Minim.",I35/M35,))))</f>
        <v>#DIV/0!</v>
      </c>
      <c r="R35" s="140" t="e">
        <f>IF(IF($U35="Maxim.",N35/J35,IF($U35="Minim.",J35/N35,))&gt;=110%,110%,IF(IF($U35="Maxim.",N35/J35,IF($U35="Minim.",J35/N35,))&lt;0%,0%,IF($U35="Maxim.",N35/J35,IF($U35="Minim.",J35/N35,))))</f>
        <v>#DIV/0!</v>
      </c>
      <c r="S35" s="140" t="e">
        <f>IF(IF($U35="Maxim.",O35/K35,IF($U35="Minim.",K35/O35,))&gt;=110%,110%,IF(IF($U35="Maxim.",O35/K35,IF($U35="Minim.",K35/O35,))&lt;=0%,0%,IF($U35="Maxim.",O35/K35,IF($U35="Minim.",K35/O35,))))</f>
        <v>#DIV/0!</v>
      </c>
      <c r="T35" s="141" t="e">
        <f>IF(IF($U35="Maxim.",P35/L35,IF($U35="Minim.",L35/P35,))&gt;=110%,110%,IF(IF($U35="Maxim.",P35/L35,IF($U35="Minim.",L35/P35,))&lt;=0%,0%,IF($U35="Maxim.",P35/L35,IF($U35="Minim.",L35/P35,))))</f>
        <v>#DIV/0!</v>
      </c>
      <c r="U35" s="113" t="s">
        <v>2</v>
      </c>
      <c r="V35" s="41">
        <f>SUM(V32:V34)</f>
        <v>0.06</v>
      </c>
      <c r="W35" s="41">
        <f>SUM(W32:W34)</f>
        <v>5.0222222222222224E-2</v>
      </c>
      <c r="X35" s="41">
        <f>SUM(X32:X34)</f>
        <v>5.0222222222222224E-2</v>
      </c>
      <c r="Y35" s="41">
        <f>SUM(Y32:Y34)</f>
        <v>5.0222222222222224E-2</v>
      </c>
      <c r="Z35" s="41">
        <f>SUM(Z32:Z34)</f>
        <v>5.0222222222222224E-2</v>
      </c>
    </row>
    <row r="36" spans="1:27" ht="58.5" customHeight="1">
      <c r="A36" s="135"/>
      <c r="B36" s="21" t="s">
        <v>77</v>
      </c>
      <c r="C36" s="29" t="s">
        <v>76</v>
      </c>
      <c r="D36" s="28" t="s">
        <v>175</v>
      </c>
      <c r="E36" s="26" t="s">
        <v>150</v>
      </c>
      <c r="F36" s="31" t="s">
        <v>111</v>
      </c>
      <c r="G36" s="27" t="s">
        <v>119</v>
      </c>
      <c r="H36" s="65">
        <v>0.9</v>
      </c>
      <c r="I36" s="15">
        <v>0.9</v>
      </c>
      <c r="J36" s="46">
        <v>0.9</v>
      </c>
      <c r="K36" s="46">
        <v>0.9</v>
      </c>
      <c r="L36" s="46">
        <v>0.9</v>
      </c>
      <c r="M36" s="46">
        <v>0.8</v>
      </c>
      <c r="N36" s="46">
        <v>1</v>
      </c>
      <c r="O36" s="46">
        <v>1.17</v>
      </c>
      <c r="P36" s="45">
        <v>1.02</v>
      </c>
      <c r="Q36" s="81">
        <f t="shared" ref="Q36" si="31">IF(IF($U36="Maxim.",M36/I36,IF($U36="Minim.",I36/M36,))&gt;=110%,110%,IF(IF($U36="Maxim.",M36/I36,IF($U36="Minim.",I36/M36,))&lt;0%,0%,IF($U36="Maxim.",M36/I36,IF($U36="Minim.",I36/M36,))))</f>
        <v>0.88888888888888895</v>
      </c>
      <c r="R36" s="82">
        <f t="shared" ref="R36" si="32">IF(IF($U36="Maxim.",N36/J36,IF($U36="Minim.",J36/N36,))&gt;=110%,110%,IF(IF($U36="Maxim.",N36/J36,IF($U36="Minim.",J36/N36,))&lt;0%,0%,IF($U36="Maxim.",N36/J36,IF($U36="Minim.",J36/N36,))))</f>
        <v>1.1000000000000001</v>
      </c>
      <c r="S36" s="79">
        <f t="shared" ref="S36" si="33">IF(IF($U36="Maxim.",O36/K36,IF($U36="Minim.",K36/O36,))&gt;=110%,110%,IF(IF($U36="Maxim.",O36/K36,IF($U36="Minim.",K36/O36,))&lt;=0%,0%,IF($U36="Maxim.",O36/K36,IF($U36="Minim.",K36/O36,))))</f>
        <v>1.1000000000000001</v>
      </c>
      <c r="T36" s="80">
        <f t="shared" ref="T36" si="34">IF(IF($U36="Maxim.",P36/L36,IF($U36="Minim.",L36/P36,))&gt;=110%,110%,IF(IF($U36="Maxim.",P36/L36,IF($U36="Minim.",L36/P36,))&lt;=0%,0%,IF($U36="Maxim.",P36/L36,IF($U36="Minim.",L36/P36,))))</f>
        <v>1.1000000000000001</v>
      </c>
      <c r="U36" s="36" t="s">
        <v>1</v>
      </c>
      <c r="V36" s="17">
        <v>0.02</v>
      </c>
      <c r="W36" s="37">
        <f>+V36*Q36</f>
        <v>1.7777777777777778E-2</v>
      </c>
      <c r="X36" s="32">
        <f>+V36*R36</f>
        <v>2.2000000000000002E-2</v>
      </c>
      <c r="Y36" s="32">
        <f>+V36*S36</f>
        <v>2.2000000000000002E-2</v>
      </c>
      <c r="Z36" s="38">
        <f>+V36*T36</f>
        <v>2.2000000000000002E-2</v>
      </c>
      <c r="AA36" s="138"/>
    </row>
    <row r="37" spans="1:27" ht="48.75" customHeight="1">
      <c r="A37" s="135"/>
      <c r="B37" s="21" t="s">
        <v>77</v>
      </c>
      <c r="C37" s="94" t="s">
        <v>75</v>
      </c>
      <c r="D37" s="28" t="s">
        <v>176</v>
      </c>
      <c r="E37" s="26" t="s">
        <v>150</v>
      </c>
      <c r="F37" s="31" t="s">
        <v>166</v>
      </c>
      <c r="G37" s="27" t="s">
        <v>119</v>
      </c>
      <c r="H37" s="128">
        <v>45</v>
      </c>
      <c r="I37" s="117">
        <v>45</v>
      </c>
      <c r="J37" s="118">
        <v>45</v>
      </c>
      <c r="K37" s="118">
        <v>45</v>
      </c>
      <c r="L37" s="118">
        <v>45</v>
      </c>
      <c r="M37" s="118">
        <v>66</v>
      </c>
      <c r="N37" s="118">
        <v>14</v>
      </c>
      <c r="O37" s="118">
        <v>20</v>
      </c>
      <c r="P37" s="119">
        <v>44</v>
      </c>
      <c r="Q37" s="81">
        <f t="shared" ref="Q37:R39" si="35">IF(IF($U37="Maxim.",M37/I37,IF($U37="Minim.",I37/M37,))&gt;=110%,110%,IF(IF($U37="Maxim.",M37/I37,IF($U37="Minim.",I37/M37,))&lt;0%,0%,IF($U37="Maxim.",M37/I37,IF($U37="Minim.",I37/M37,))))</f>
        <v>0.68181818181818177</v>
      </c>
      <c r="R37" s="82">
        <f t="shared" si="35"/>
        <v>1.1000000000000001</v>
      </c>
      <c r="S37" s="79">
        <f t="shared" ref="S37:T39" si="36">IF(IF($U37="Maxim.",O37/K37,IF($U37="Minim.",K37/O37,))&gt;=110%,110%,IF(IF($U37="Maxim.",O37/K37,IF($U37="Minim.",K37/O37,))&lt;=0%,0%,IF($U37="Maxim.",O37/K37,IF($U37="Minim.",K37/O37,))))</f>
        <v>1.1000000000000001</v>
      </c>
      <c r="T37" s="80">
        <f t="shared" si="36"/>
        <v>1.0227272727272727</v>
      </c>
      <c r="U37" s="36" t="s">
        <v>2</v>
      </c>
      <c r="V37" s="17">
        <v>0.02</v>
      </c>
      <c r="W37" s="37">
        <f>+V37*Q37</f>
        <v>1.3636363636363636E-2</v>
      </c>
      <c r="X37" s="32">
        <f>+V37*R37</f>
        <v>2.2000000000000002E-2</v>
      </c>
      <c r="Y37" s="32">
        <f>+V37*S37</f>
        <v>2.2000000000000002E-2</v>
      </c>
      <c r="Z37" s="38">
        <f>+V37*T37</f>
        <v>2.0454545454545454E-2</v>
      </c>
      <c r="AA37" s="138"/>
    </row>
    <row r="38" spans="1:27" ht="53.25" customHeight="1">
      <c r="A38" s="135"/>
      <c r="B38" s="21" t="s">
        <v>77</v>
      </c>
      <c r="C38" s="94" t="s">
        <v>74</v>
      </c>
      <c r="D38" s="28" t="s">
        <v>177</v>
      </c>
      <c r="E38" s="26" t="s">
        <v>150</v>
      </c>
      <c r="F38" s="31" t="s">
        <v>166</v>
      </c>
      <c r="G38" s="27" t="s">
        <v>119</v>
      </c>
      <c r="H38" s="128">
        <v>45</v>
      </c>
      <c r="I38" s="117">
        <v>45</v>
      </c>
      <c r="J38" s="118">
        <v>45</v>
      </c>
      <c r="K38" s="118">
        <v>45</v>
      </c>
      <c r="L38" s="120">
        <v>45</v>
      </c>
      <c r="M38" s="117">
        <v>86</v>
      </c>
      <c r="N38" s="118">
        <v>78</v>
      </c>
      <c r="O38" s="118">
        <v>81</v>
      </c>
      <c r="P38" s="119">
        <v>81</v>
      </c>
      <c r="Q38" s="81">
        <f t="shared" si="35"/>
        <v>0.52325581395348841</v>
      </c>
      <c r="R38" s="82">
        <f t="shared" si="35"/>
        <v>0.57692307692307687</v>
      </c>
      <c r="S38" s="79">
        <f t="shared" si="36"/>
        <v>0.55555555555555558</v>
      </c>
      <c r="T38" s="80">
        <f t="shared" si="36"/>
        <v>0.55555555555555558</v>
      </c>
      <c r="U38" s="36" t="s">
        <v>2</v>
      </c>
      <c r="V38" s="45">
        <v>0.02</v>
      </c>
      <c r="W38" s="37">
        <f>+V38*Q38</f>
        <v>1.0465116279069769E-2</v>
      </c>
      <c r="X38" s="32">
        <f>+V38*R38</f>
        <v>1.1538461538461537E-2</v>
      </c>
      <c r="Y38" s="32">
        <f>+V38*S38</f>
        <v>1.1111111111111112E-2</v>
      </c>
      <c r="Z38" s="38">
        <f>+V38*T38</f>
        <v>1.1111111111111112E-2</v>
      </c>
      <c r="AA38" s="138"/>
    </row>
    <row r="39" spans="1:27" ht="28.9" customHeight="1">
      <c r="A39" s="24">
        <v>8</v>
      </c>
      <c r="B39" s="139" t="s">
        <v>136</v>
      </c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>
        <f t="shared" si="35"/>
        <v>0</v>
      </c>
      <c r="R39" s="140">
        <f t="shared" si="35"/>
        <v>0</v>
      </c>
      <c r="S39" s="140">
        <f t="shared" si="36"/>
        <v>0</v>
      </c>
      <c r="T39" s="141">
        <f t="shared" si="36"/>
        <v>0</v>
      </c>
      <c r="U39" s="40"/>
      <c r="V39" s="41">
        <f>SUM(V36:V38)</f>
        <v>0.06</v>
      </c>
      <c r="W39" s="41">
        <f>SUM(W36:W38)</f>
        <v>4.1879257693211186E-2</v>
      </c>
      <c r="X39" s="41">
        <f t="shared" ref="X39:Y39" si="37">SUM(X36:X38)</f>
        <v>5.5538461538461543E-2</v>
      </c>
      <c r="Y39" s="41">
        <f t="shared" si="37"/>
        <v>5.5111111111111118E-2</v>
      </c>
      <c r="Z39" s="41">
        <f>SUM(Z36:Z38)</f>
        <v>5.3565656565656566E-2</v>
      </c>
    </row>
    <row r="40" spans="1:27" ht="61.9" customHeight="1">
      <c r="A40" s="135"/>
      <c r="B40" s="99" t="s">
        <v>55</v>
      </c>
      <c r="C40" s="92" t="s">
        <v>80</v>
      </c>
      <c r="D40" s="28" t="s">
        <v>178</v>
      </c>
      <c r="E40" s="26" t="s">
        <v>155</v>
      </c>
      <c r="F40" s="31" t="s">
        <v>179</v>
      </c>
      <c r="G40" s="31" t="s">
        <v>116</v>
      </c>
      <c r="H40" s="16">
        <v>0.9</v>
      </c>
      <c r="I40" s="46">
        <v>0.9</v>
      </c>
      <c r="J40" s="46">
        <v>0.9</v>
      </c>
      <c r="K40" s="46">
        <v>0.9</v>
      </c>
      <c r="L40" s="46">
        <v>0.9</v>
      </c>
      <c r="M40" s="45">
        <v>0.87</v>
      </c>
      <c r="N40" s="45">
        <v>0.87</v>
      </c>
      <c r="O40" s="45">
        <v>0.87</v>
      </c>
      <c r="P40" s="45">
        <v>0.87</v>
      </c>
      <c r="Q40" s="33">
        <f t="shared" ref="Q40:R40" si="38">IF(IF($U40="Maxim.",M40/I40,IF($U40="Minim.",I40/M40,))&gt;=110%,110%,IF(IF($U40="Maxim.",M40/I40,IF($U40="Minim.",I40/M40,))&lt;0%,0%,IF($U40="Maxim.",M40/I40,IF($U40="Minim.",I40/M40,))))</f>
        <v>0.96666666666666667</v>
      </c>
      <c r="R40" s="34">
        <f t="shared" si="38"/>
        <v>0.96666666666666667</v>
      </c>
      <c r="S40" s="34">
        <f t="shared" ref="S40:T40" si="39">IF(IF($U40="Maxim.",O40/K40,IF($U40="Minim.",K40/O40,))&gt;=110%,110%,IF(IF($U40="Maxim.",O40/K40,IF($U40="Minim.",K40/O40,))&lt;=0%,0%,IF($U40="Maxim.",O40/K40,IF($U40="Minim.",K40/O40,))))</f>
        <v>0.96666666666666667</v>
      </c>
      <c r="T40" s="35">
        <f t="shared" si="39"/>
        <v>0.96666666666666667</v>
      </c>
      <c r="U40" s="36" t="s">
        <v>1</v>
      </c>
      <c r="V40" s="45">
        <v>1.4999999999999999E-2</v>
      </c>
      <c r="W40" s="37">
        <f>+V40*Q40</f>
        <v>1.4499999999999999E-2</v>
      </c>
      <c r="X40" s="32">
        <f>+V40*R40</f>
        <v>1.4499999999999999E-2</v>
      </c>
      <c r="Y40" s="32">
        <f>+V40*S40</f>
        <v>1.4499999999999999E-2</v>
      </c>
      <c r="Z40" s="38">
        <f>+V40*T40</f>
        <v>1.4499999999999999E-2</v>
      </c>
      <c r="AA40" s="138"/>
    </row>
    <row r="41" spans="1:27" ht="63" customHeight="1">
      <c r="A41" s="135"/>
      <c r="B41" s="99" t="s">
        <v>55</v>
      </c>
      <c r="C41" s="92" t="s">
        <v>78</v>
      </c>
      <c r="D41" s="28" t="s">
        <v>181</v>
      </c>
      <c r="E41" s="26" t="s">
        <v>155</v>
      </c>
      <c r="F41" s="31" t="s">
        <v>179</v>
      </c>
      <c r="G41" s="31" t="s">
        <v>116</v>
      </c>
      <c r="H41" s="16">
        <v>1</v>
      </c>
      <c r="I41" s="95">
        <v>1</v>
      </c>
      <c r="J41" s="95">
        <v>1</v>
      </c>
      <c r="K41" s="95">
        <v>1</v>
      </c>
      <c r="L41" s="95">
        <v>1</v>
      </c>
      <c r="M41" s="95">
        <v>1</v>
      </c>
      <c r="N41" s="95">
        <v>1</v>
      </c>
      <c r="O41" s="95">
        <v>1</v>
      </c>
      <c r="P41" s="45">
        <v>0.78</v>
      </c>
      <c r="Q41" s="33">
        <f t="shared" ref="Q41:Q42" si="40">IF(IF($U41="Maxim.",M41/I41,IF($U41="Minim.",I41/M41,))&gt;=110%,110%,IF(IF($U41="Maxim.",M41/I41,IF($U41="Minim.",I41/M41,))&lt;0%,0%,IF($U41="Maxim.",M41/I41,IF($U41="Minim.",I41/M41,))))</f>
        <v>1</v>
      </c>
      <c r="R41" s="34">
        <f t="shared" ref="R41:R42" si="41">IF(IF($U41="Maxim.",N41/J41,IF($U41="Minim.",J41/N41,))&gt;=110%,110%,IF(IF($U41="Maxim.",N41/J41,IF($U41="Minim.",J41/N41,))&lt;0%,0%,IF($U41="Maxim.",N41/J41,IF($U41="Minim.",J41/N41,))))</f>
        <v>1</v>
      </c>
      <c r="S41" s="34">
        <f t="shared" ref="S41:S42" si="42">IF(IF($U41="Maxim.",O41/K41,IF($U41="Minim.",K41/O41,))&gt;=110%,110%,IF(IF($U41="Maxim.",O41/K41,IF($U41="Minim.",K41/O41,))&lt;=0%,0%,IF($U41="Maxim.",O41/K41,IF($U41="Minim.",K41/O41,))))</f>
        <v>1</v>
      </c>
      <c r="T41" s="35">
        <f t="shared" ref="T41:T42" si="43">IF(IF($U41="Maxim.",P41/L41,IF($U41="Minim.",L41/P41,))&gt;=110%,110%,IF(IF($U41="Maxim.",P41/L41,IF($U41="Minim.",L41/P41,))&lt;=0%,0%,IF($U41="Maxim.",P41/L41,IF($U41="Minim.",L41/P41,))))</f>
        <v>0.78</v>
      </c>
      <c r="U41" s="96" t="s">
        <v>1</v>
      </c>
      <c r="V41" s="45">
        <v>1.4999999999999999E-2</v>
      </c>
      <c r="W41" s="37">
        <f>+V41*Q41</f>
        <v>1.4999999999999999E-2</v>
      </c>
      <c r="X41" s="32">
        <f>+V41*R41</f>
        <v>1.4999999999999999E-2</v>
      </c>
      <c r="Y41" s="32">
        <f>+V41*S41</f>
        <v>1.4999999999999999E-2</v>
      </c>
      <c r="Z41" s="38">
        <f>+V41*T41</f>
        <v>1.17E-2</v>
      </c>
      <c r="AA41" s="138"/>
    </row>
    <row r="42" spans="1:27" ht="65.5" customHeight="1">
      <c r="A42" s="135"/>
      <c r="B42" s="99" t="s">
        <v>55</v>
      </c>
      <c r="C42" s="92" t="s">
        <v>79</v>
      </c>
      <c r="D42" s="28" t="s">
        <v>182</v>
      </c>
      <c r="E42" s="26" t="s">
        <v>155</v>
      </c>
      <c r="F42" s="31" t="s">
        <v>179</v>
      </c>
      <c r="G42" s="31" t="s">
        <v>116</v>
      </c>
      <c r="H42" s="16">
        <v>1</v>
      </c>
      <c r="I42" s="46">
        <v>1</v>
      </c>
      <c r="J42" s="46">
        <v>1</v>
      </c>
      <c r="K42" s="46">
        <v>1</v>
      </c>
      <c r="L42" s="46">
        <v>1</v>
      </c>
      <c r="M42" s="46">
        <v>1</v>
      </c>
      <c r="N42" s="46">
        <v>1</v>
      </c>
      <c r="O42" s="46">
        <v>0.7</v>
      </c>
      <c r="P42" s="45">
        <v>0.78</v>
      </c>
      <c r="Q42" s="33">
        <f t="shared" si="40"/>
        <v>1</v>
      </c>
      <c r="R42" s="34">
        <f t="shared" si="41"/>
        <v>1</v>
      </c>
      <c r="S42" s="34">
        <f t="shared" si="42"/>
        <v>0.7</v>
      </c>
      <c r="T42" s="35">
        <f t="shared" si="43"/>
        <v>0.78</v>
      </c>
      <c r="U42" s="96" t="s">
        <v>1</v>
      </c>
      <c r="V42" s="45">
        <v>0.02</v>
      </c>
      <c r="W42" s="37">
        <f>+V42*Q42</f>
        <v>0.02</v>
      </c>
      <c r="X42" s="32">
        <f>+V42*R42</f>
        <v>0.02</v>
      </c>
      <c r="Y42" s="32">
        <f>+V42*S42</f>
        <v>1.3999999999999999E-2</v>
      </c>
      <c r="Z42" s="38">
        <f>+V42*T42</f>
        <v>1.5600000000000001E-2</v>
      </c>
      <c r="AA42" s="138"/>
    </row>
    <row r="43" spans="1:27" ht="51.65" customHeight="1">
      <c r="A43" s="135"/>
      <c r="B43" s="99" t="s">
        <v>55</v>
      </c>
      <c r="C43" s="92" t="s">
        <v>127</v>
      </c>
      <c r="D43" s="28" t="s">
        <v>183</v>
      </c>
      <c r="E43" s="26" t="s">
        <v>155</v>
      </c>
      <c r="F43" s="31" t="s">
        <v>179</v>
      </c>
      <c r="G43" s="31" t="s">
        <v>116</v>
      </c>
      <c r="H43" s="16">
        <v>1</v>
      </c>
      <c r="I43" s="46">
        <v>1</v>
      </c>
      <c r="J43" s="46">
        <v>1</v>
      </c>
      <c r="K43" s="46">
        <v>1</v>
      </c>
      <c r="L43" s="46">
        <v>1</v>
      </c>
      <c r="M43" s="95">
        <v>1</v>
      </c>
      <c r="N43" s="95">
        <v>1</v>
      </c>
      <c r="O43" s="95">
        <v>0.96879999999999999</v>
      </c>
      <c r="P43" s="45">
        <v>0.78</v>
      </c>
      <c r="Q43" s="33">
        <f t="shared" ref="Q43" si="44">IF(IF($U43="Maxim.",M43/I43,IF($U43="Minim.",I43/M43,))&gt;=110%,110%,IF(IF($U43="Maxim.",M43/I43,IF($U43="Minim.",I43/M43,))&lt;0%,0%,IF($U43="Maxim.",M43/I43,IF($U43="Minim.",I43/M43,))))</f>
        <v>1</v>
      </c>
      <c r="R43" s="34">
        <f t="shared" ref="R43" si="45">IF(IF($U43="Maxim.",N43/J43,IF($U43="Minim.",J43/N43,))&gt;=110%,110%,IF(IF($U43="Maxim.",N43/J43,IF($U43="Minim.",J43/N43,))&lt;0%,0%,IF($U43="Maxim.",N43/J43,IF($U43="Minim.",J43/N43,))))</f>
        <v>1</v>
      </c>
      <c r="S43" s="34">
        <f t="shared" ref="S43" si="46">IF(IF($U43="Maxim.",O43/K43,IF($U43="Minim.",K43/O43,))&gt;=110%,110%,IF(IF($U43="Maxim.",O43/K43,IF($U43="Minim.",K43/O43,))&lt;=0%,0%,IF($U43="Maxim.",O43/K43,IF($U43="Minim.",K43/O43,))))</f>
        <v>0.96879999999999999</v>
      </c>
      <c r="T43" s="35">
        <f t="shared" ref="T43" si="47">IF(IF($U43="Maxim.",P43/L43,IF($U43="Minim.",L43/P43,))&gt;=110%,110%,IF(IF($U43="Maxim.",P43/L43,IF($U43="Minim.",L43/P43,))&lt;=0%,0%,IF($U43="Maxim.",P43/L43,IF($U43="Minim.",L43/P43,))))</f>
        <v>0.78</v>
      </c>
      <c r="U43" s="96" t="s">
        <v>1</v>
      </c>
      <c r="V43" s="45">
        <v>0.01</v>
      </c>
      <c r="W43" s="37">
        <f>+V43*Q43</f>
        <v>0.01</v>
      </c>
      <c r="X43" s="32">
        <f>+V43*R43</f>
        <v>0.01</v>
      </c>
      <c r="Y43" s="32">
        <f>+V43*S43</f>
        <v>9.6880000000000004E-3</v>
      </c>
      <c r="Z43" s="38">
        <f>+V43*T43</f>
        <v>7.8000000000000005E-3</v>
      </c>
      <c r="AA43" s="138"/>
    </row>
    <row r="44" spans="1:27" ht="28.9" customHeight="1">
      <c r="A44" s="24">
        <v>9</v>
      </c>
      <c r="B44" s="139" t="s">
        <v>144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>
        <f>IF(IF($U44="Maxim.",M44/I44,IF($U44="Minim.",I44/M44,))&gt;=110%,110%,IF(IF($U44="Maxim.",M44/I44,IF($U44="Minim.",I44/M44,))&lt;0%,0%,IF($U44="Maxim.",M44/I44,IF($U44="Minim.",I44/M44,))))</f>
        <v>0</v>
      </c>
      <c r="R44" s="140">
        <f>IF(IF($U44="Maxim.",N44/J44,IF($U44="Minim.",J44/N44,))&gt;=110%,110%,IF(IF($U44="Maxim.",N44/J44,IF($U44="Minim.",J44/N44,))&lt;0%,0%,IF($U44="Maxim.",N44/J44,IF($U44="Minim.",J44/N44,))))</f>
        <v>0</v>
      </c>
      <c r="S44" s="140">
        <f>IF(IF($U44="Maxim.",O44/K44,IF($U44="Minim.",K44/O44,))&gt;=110%,110%,IF(IF($U44="Maxim.",O44/K44,IF($U44="Minim.",K44/O44,))&lt;=0%,0%,IF($U44="Maxim.",O44/K44,IF($U44="Minim.",K44/O44,))))</f>
        <v>0</v>
      </c>
      <c r="T44" s="141">
        <f>IF(IF($U44="Maxim.",P44/L44,IF($U44="Minim.",L44/P44,))&gt;=110%,110%,IF(IF($U44="Maxim.",P44/L44,IF($U44="Minim.",L44/P44,))&lt;=0%,0%,IF($U44="Maxim.",P44/L44,IF($U44="Minim.",L44/P44,))))</f>
        <v>0</v>
      </c>
      <c r="U44" s="113"/>
      <c r="V44" s="41">
        <f>SUM(V40:V43)</f>
        <v>6.0000000000000005E-2</v>
      </c>
      <c r="W44" s="41">
        <f>SUM(W41:W43)</f>
        <v>4.5000000000000005E-2</v>
      </c>
      <c r="X44" s="41">
        <f t="shared" ref="X44:Z44" si="48">SUM(X41:X43)</f>
        <v>4.5000000000000005E-2</v>
      </c>
      <c r="Y44" s="41">
        <f t="shared" si="48"/>
        <v>3.8688E-2</v>
      </c>
      <c r="Z44" s="41">
        <f t="shared" si="48"/>
        <v>3.5099999999999999E-2</v>
      </c>
    </row>
    <row r="45" spans="1:27" ht="84">
      <c r="A45" s="135"/>
      <c r="B45" s="21" t="s">
        <v>81</v>
      </c>
      <c r="C45" s="26" t="s">
        <v>85</v>
      </c>
      <c r="D45" s="22" t="s">
        <v>184</v>
      </c>
      <c r="E45" s="26" t="s">
        <v>185</v>
      </c>
      <c r="F45" s="26" t="s">
        <v>111</v>
      </c>
      <c r="G45" s="54" t="s">
        <v>119</v>
      </c>
      <c r="H45" s="16">
        <v>1</v>
      </c>
      <c r="I45" s="15">
        <v>1</v>
      </c>
      <c r="J45" s="46">
        <v>1</v>
      </c>
      <c r="K45" s="46">
        <v>1</v>
      </c>
      <c r="L45" s="46">
        <v>1</v>
      </c>
      <c r="M45" s="46">
        <v>1</v>
      </c>
      <c r="N45" s="46">
        <v>1</v>
      </c>
      <c r="O45" s="46">
        <v>1</v>
      </c>
      <c r="P45" s="45">
        <v>1</v>
      </c>
      <c r="Q45" s="33">
        <f t="shared" ref="Q45:Q48" si="49">IF(IF($U45="Maxim.",M45/I45,IF($U45="Minim.",I45/M45,))&gt;=110%,110%,IF(IF($U45="Maxim.",M45/I45,IF($U45="Minim.",I45/M45,))&lt;0%,0%,IF($U45="Maxim.",M45/I45,IF($U45="Minim.",I45/M45,))))</f>
        <v>1</v>
      </c>
      <c r="R45" s="34">
        <f t="shared" ref="R45:R48" si="50">IF(IF($U45="Maxim.",N45/J45,IF($U45="Minim.",J45/N45,))&gt;=110%,110%,IF(IF($U45="Maxim.",N45/J45,IF($U45="Minim.",J45/N45,))&lt;0%,0%,IF($U45="Maxim.",N45/J45,IF($U45="Minim.",J45/N45,))))</f>
        <v>1</v>
      </c>
      <c r="S45" s="34">
        <f t="shared" ref="S45:S48" si="51">IF(IF($U45="Maxim.",O45/K45,IF($U45="Minim.",K45/O45,))&gt;=110%,110%,IF(IF($U45="Maxim.",O45/K45,IF($U45="Minim.",K45/O45,))&lt;=0%,0%,IF($U45="Maxim.",O45/K45,IF($U45="Minim.",K45/O45,))))</f>
        <v>1</v>
      </c>
      <c r="T45" s="35">
        <f t="shared" ref="T45:T48" si="52">IF(IF($U45="Maxim.",P45/L45,IF($U45="Minim.",L45/P45,))&gt;=110%,110%,IF(IF($U45="Maxim.",P45/L45,IF($U45="Minim.",L45/P45,))&lt;=0%,0%,IF($U45="Maxim.",P45/L45,IF($U45="Minim.",L45/P45,))))</f>
        <v>1</v>
      </c>
      <c r="U45" s="36" t="s">
        <v>1</v>
      </c>
      <c r="V45" s="45">
        <v>1.4999999999999999E-2</v>
      </c>
      <c r="W45" s="37">
        <f>+V45*Q45</f>
        <v>1.4999999999999999E-2</v>
      </c>
      <c r="X45" s="32">
        <f>+V45*R45</f>
        <v>1.4999999999999999E-2</v>
      </c>
      <c r="Y45" s="32">
        <f>+V45*S45</f>
        <v>1.4999999999999999E-2</v>
      </c>
      <c r="Z45" s="38">
        <f>+V45*T45</f>
        <v>1.4999999999999999E-2</v>
      </c>
      <c r="AA45" s="138"/>
    </row>
    <row r="46" spans="1:27" ht="42">
      <c r="A46" s="135"/>
      <c r="B46" s="21" t="s">
        <v>81</v>
      </c>
      <c r="C46" s="39" t="s">
        <v>82</v>
      </c>
      <c r="D46" s="22" t="s">
        <v>186</v>
      </c>
      <c r="E46" s="26" t="s">
        <v>185</v>
      </c>
      <c r="F46" s="26" t="s">
        <v>111</v>
      </c>
      <c r="G46" s="54" t="s">
        <v>119</v>
      </c>
      <c r="H46" s="16">
        <v>1</v>
      </c>
      <c r="I46" s="15">
        <v>1</v>
      </c>
      <c r="J46" s="46">
        <v>1</v>
      </c>
      <c r="K46" s="46">
        <v>1</v>
      </c>
      <c r="L46" s="46">
        <v>1</v>
      </c>
      <c r="M46" s="46">
        <v>1</v>
      </c>
      <c r="N46" s="46">
        <v>1</v>
      </c>
      <c r="O46" s="46">
        <v>1</v>
      </c>
      <c r="P46" s="45">
        <v>0.98</v>
      </c>
      <c r="Q46" s="33">
        <f t="shared" si="49"/>
        <v>1</v>
      </c>
      <c r="R46" s="34">
        <f t="shared" si="50"/>
        <v>1</v>
      </c>
      <c r="S46" s="34">
        <v>0.97</v>
      </c>
      <c r="T46" s="35">
        <f t="shared" si="52"/>
        <v>0.98</v>
      </c>
      <c r="U46" s="36" t="s">
        <v>1</v>
      </c>
      <c r="V46" s="45">
        <v>1.4999999999999999E-2</v>
      </c>
      <c r="W46" s="37">
        <f>+V46*Q46</f>
        <v>1.4999999999999999E-2</v>
      </c>
      <c r="X46" s="32">
        <f>+V46*R46</f>
        <v>1.4999999999999999E-2</v>
      </c>
      <c r="Y46" s="32">
        <f>+V46*S46</f>
        <v>1.4549999999999999E-2</v>
      </c>
      <c r="Z46" s="38">
        <f>+V46*T46</f>
        <v>1.47E-2</v>
      </c>
      <c r="AA46" s="138"/>
    </row>
    <row r="47" spans="1:27" ht="42">
      <c r="A47" s="135"/>
      <c r="B47" s="21" t="s">
        <v>81</v>
      </c>
      <c r="C47" s="39" t="s">
        <v>83</v>
      </c>
      <c r="D47" s="22" t="s">
        <v>187</v>
      </c>
      <c r="E47" s="26" t="s">
        <v>185</v>
      </c>
      <c r="F47" s="26" t="s">
        <v>111</v>
      </c>
      <c r="G47" s="54" t="s">
        <v>126</v>
      </c>
      <c r="H47" s="16">
        <v>0.9</v>
      </c>
      <c r="I47" s="15">
        <v>0.9</v>
      </c>
      <c r="J47" s="46">
        <v>0.9</v>
      </c>
      <c r="K47" s="46">
        <v>0.9</v>
      </c>
      <c r="L47" s="46">
        <v>0.9</v>
      </c>
      <c r="M47" s="46">
        <v>1</v>
      </c>
      <c r="N47" s="46">
        <v>1</v>
      </c>
      <c r="O47" s="46">
        <v>1</v>
      </c>
      <c r="P47" s="45">
        <v>1</v>
      </c>
      <c r="Q47" s="33">
        <f t="shared" si="49"/>
        <v>1.1000000000000001</v>
      </c>
      <c r="R47" s="34">
        <f t="shared" si="50"/>
        <v>1.1000000000000001</v>
      </c>
      <c r="S47" s="34">
        <v>0.97</v>
      </c>
      <c r="T47" s="35">
        <f t="shared" si="52"/>
        <v>1.1000000000000001</v>
      </c>
      <c r="U47" s="36" t="s">
        <v>1</v>
      </c>
      <c r="V47" s="45">
        <v>1.4999999999999999E-2</v>
      </c>
      <c r="W47" s="37">
        <f>+V47*Q47</f>
        <v>1.6500000000000001E-2</v>
      </c>
      <c r="X47" s="32">
        <f>+V47*R47</f>
        <v>1.6500000000000001E-2</v>
      </c>
      <c r="Y47" s="32">
        <f>+V47*S47</f>
        <v>1.4549999999999999E-2</v>
      </c>
      <c r="Z47" s="38">
        <f>+V47*T47</f>
        <v>1.6500000000000001E-2</v>
      </c>
      <c r="AA47" s="138"/>
    </row>
    <row r="48" spans="1:27" ht="42">
      <c r="A48" s="135"/>
      <c r="B48" s="21" t="s">
        <v>81</v>
      </c>
      <c r="C48" s="39" t="s">
        <v>84</v>
      </c>
      <c r="D48" s="22" t="s">
        <v>188</v>
      </c>
      <c r="E48" s="26" t="s">
        <v>185</v>
      </c>
      <c r="F48" s="26" t="s">
        <v>111</v>
      </c>
      <c r="G48" s="54" t="s">
        <v>119</v>
      </c>
      <c r="H48" s="16">
        <v>1</v>
      </c>
      <c r="I48" s="15">
        <v>1</v>
      </c>
      <c r="J48" s="46">
        <v>1</v>
      </c>
      <c r="K48" s="46">
        <v>1</v>
      </c>
      <c r="L48" s="46">
        <v>1</v>
      </c>
      <c r="M48" s="46">
        <v>1</v>
      </c>
      <c r="N48" s="46">
        <v>1</v>
      </c>
      <c r="O48" s="46">
        <v>1</v>
      </c>
      <c r="P48" s="45">
        <v>1</v>
      </c>
      <c r="Q48" s="33">
        <f t="shared" si="49"/>
        <v>1</v>
      </c>
      <c r="R48" s="34">
        <f t="shared" si="50"/>
        <v>1</v>
      </c>
      <c r="S48" s="34">
        <f t="shared" si="51"/>
        <v>1</v>
      </c>
      <c r="T48" s="35">
        <f t="shared" si="52"/>
        <v>1</v>
      </c>
      <c r="U48" s="36" t="s">
        <v>1</v>
      </c>
      <c r="V48" s="45">
        <v>1.4999999999999999E-2</v>
      </c>
      <c r="W48" s="37">
        <f>+V48*Q48</f>
        <v>1.4999999999999999E-2</v>
      </c>
      <c r="X48" s="32">
        <f>+V48*R48</f>
        <v>1.4999999999999999E-2</v>
      </c>
      <c r="Y48" s="32">
        <f>+V48*S48</f>
        <v>1.4999999999999999E-2</v>
      </c>
      <c r="Z48" s="38">
        <f>+V48*T48</f>
        <v>1.4999999999999999E-2</v>
      </c>
      <c r="AA48" s="138"/>
    </row>
    <row r="49" spans="1:27" ht="28.9" customHeight="1">
      <c r="A49" s="24">
        <v>10</v>
      </c>
      <c r="B49" s="139" t="s">
        <v>137</v>
      </c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>
        <f>IF(IF($U49="Maxim.",M49/I49,IF($U49="Minim.",I49/M49,))&gt;=110%,110%,IF(IF($U49="Maxim.",M49/I49,IF($U49="Minim.",I49/M49,))&lt;0%,0%,IF($U49="Maxim.",M49/I49,IF($U49="Minim.",I49/M49,))))</f>
        <v>0</v>
      </c>
      <c r="R49" s="140">
        <f>IF(IF($U49="Maxim.",N49/J49,IF($U49="Minim.",J49/N49,))&gt;=110%,110%,IF(IF($U49="Maxim.",N49/J49,IF($U49="Minim.",J49/N49,))&lt;0%,0%,IF($U49="Maxim.",N49/J49,IF($U49="Minim.",J49/N49,))))</f>
        <v>0</v>
      </c>
      <c r="S49" s="140">
        <f>IF(IF($U49="Maxim.",O49/K49,IF($U49="Minim.",K49/O49,))&gt;=110%,110%,IF(IF($U49="Maxim.",O49/K49,IF($U49="Minim.",K49/O49,))&lt;=0%,0%,IF($U49="Maxim.",O49/K49,IF($U49="Minim.",K49/O49,))))</f>
        <v>0</v>
      </c>
      <c r="T49" s="141">
        <f>IF(IF($U49="Maxim.",P49/L49,IF($U49="Minim.",L49/P49,))&gt;=110%,110%,IF(IF($U49="Maxim.",P49/L49,IF($U49="Minim.",L49/P49,))&lt;=0%,0%,IF($U49="Maxim.",P49/L49,IF($U49="Minim.",L49/P49,))))</f>
        <v>0</v>
      </c>
      <c r="U49" s="40"/>
      <c r="V49" s="41">
        <f>SUM(V45:V48)</f>
        <v>0.06</v>
      </c>
      <c r="W49" s="41">
        <f>SUM(W45:W48)</f>
        <v>6.1499999999999999E-2</v>
      </c>
      <c r="X49" s="41">
        <f t="shared" ref="X49:Z49" si="53">SUM(X45:X48)</f>
        <v>6.1499999999999999E-2</v>
      </c>
      <c r="Y49" s="41">
        <f t="shared" si="53"/>
        <v>5.91E-2</v>
      </c>
      <c r="Z49" s="41">
        <f t="shared" si="53"/>
        <v>6.1199999999999997E-2</v>
      </c>
    </row>
    <row r="50" spans="1:27" ht="55.15" customHeight="1">
      <c r="A50" s="135"/>
      <c r="B50" s="21" t="s">
        <v>56</v>
      </c>
      <c r="C50" s="39" t="s">
        <v>87</v>
      </c>
      <c r="D50" s="28" t="s">
        <v>189</v>
      </c>
      <c r="E50" s="26" t="s">
        <v>155</v>
      </c>
      <c r="F50" s="31" t="s">
        <v>111</v>
      </c>
      <c r="G50" s="27" t="s">
        <v>119</v>
      </c>
      <c r="H50" s="16">
        <v>0.9</v>
      </c>
      <c r="I50" s="15">
        <v>0.9</v>
      </c>
      <c r="J50" s="46">
        <v>0.9</v>
      </c>
      <c r="K50" s="46">
        <v>0.9</v>
      </c>
      <c r="L50" s="46">
        <v>0.9</v>
      </c>
      <c r="M50" s="46">
        <v>1</v>
      </c>
      <c r="N50" s="46">
        <v>1</v>
      </c>
      <c r="O50" s="46">
        <v>0.93330000000000002</v>
      </c>
      <c r="P50" s="45">
        <v>1</v>
      </c>
      <c r="Q50" s="81">
        <f t="shared" ref="Q50:Q61" si="54">IF(IF($U50="Maxim.",M50/I50,IF($U50="Minim.",I50/M50,))&gt;=110%,110%,IF(IF($U50="Maxim.",M50/I50,IF($U50="Minim.",I50/M50,))&lt;0%,0%,IF($U50="Maxim.",M50/I50,IF($U50="Minim.",I50/M50,))))</f>
        <v>1.1000000000000001</v>
      </c>
      <c r="R50" s="82">
        <f t="shared" ref="R50:R61" si="55">IF(IF($U50="Maxim.",N50/J50,IF($U50="Minim.",J50/N50,))&gt;=110%,110%,IF(IF($U50="Maxim.",N50/J50,IF($U50="Minim.",J50/N50,))&lt;0%,0%,IF($U50="Maxim.",N50/J50,IF($U50="Minim.",J50/N50,))))</f>
        <v>1.1000000000000001</v>
      </c>
      <c r="S50" s="79">
        <f t="shared" ref="S50:S61" si="56">IF(IF($U50="Maxim.",O50/K50,IF($U50="Minim.",K50/O50,))&gt;=110%,110%,IF(IF($U50="Maxim.",O50/K50,IF($U50="Minim.",K50/O50,))&lt;=0%,0%,IF($U50="Maxim.",O50/K50,IF($U50="Minim.",K50/O50,))))</f>
        <v>1.0369999999999999</v>
      </c>
      <c r="T50" s="80">
        <f t="shared" ref="T50:T61" si="57">IF(IF($U50="Maxim.",P50/L50,IF($U50="Minim.",L50/P50,))&gt;=110%,110%,IF(IF($U50="Maxim.",P50/L50,IF($U50="Minim.",L50/P50,))&lt;=0%,0%,IF($U50="Maxim.",P50/L50,IF($U50="Minim.",L50/P50,))))</f>
        <v>1.1000000000000001</v>
      </c>
      <c r="U50" s="36" t="s">
        <v>1</v>
      </c>
      <c r="V50" s="17">
        <v>0.02</v>
      </c>
      <c r="W50" s="112">
        <f>+V50*Q50</f>
        <v>2.2000000000000002E-2</v>
      </c>
      <c r="X50" s="32">
        <f>+V50*R50</f>
        <v>2.2000000000000002E-2</v>
      </c>
      <c r="Y50" s="32">
        <f>+V50*S50</f>
        <v>2.0739999999999998E-2</v>
      </c>
      <c r="Z50" s="38">
        <f>+V50*T50</f>
        <v>2.2000000000000002E-2</v>
      </c>
      <c r="AA50" s="138"/>
    </row>
    <row r="51" spans="1:27" ht="47.5" customHeight="1">
      <c r="A51" s="135"/>
      <c r="B51" s="21" t="s">
        <v>56</v>
      </c>
      <c r="C51" s="39" t="s">
        <v>86</v>
      </c>
      <c r="D51" s="28" t="s">
        <v>190</v>
      </c>
      <c r="E51" s="26" t="s">
        <v>155</v>
      </c>
      <c r="F51" s="31" t="s">
        <v>111</v>
      </c>
      <c r="G51" s="27" t="s">
        <v>116</v>
      </c>
      <c r="H51" s="16">
        <v>0.9</v>
      </c>
      <c r="I51" s="15">
        <v>0.9</v>
      </c>
      <c r="J51" s="46">
        <v>0.9</v>
      </c>
      <c r="K51" s="46">
        <v>0.9</v>
      </c>
      <c r="L51" s="46">
        <v>0.9</v>
      </c>
      <c r="M51" s="46">
        <v>0.97140000000000004</v>
      </c>
      <c r="N51" s="46">
        <v>1</v>
      </c>
      <c r="O51" s="46">
        <v>1</v>
      </c>
      <c r="P51" s="45">
        <v>1</v>
      </c>
      <c r="Q51" s="81">
        <f t="shared" si="54"/>
        <v>1.0793333333333333</v>
      </c>
      <c r="R51" s="82">
        <f t="shared" si="55"/>
        <v>1.1000000000000001</v>
      </c>
      <c r="S51" s="79">
        <f t="shared" si="56"/>
        <v>1.1000000000000001</v>
      </c>
      <c r="T51" s="80">
        <f t="shared" si="57"/>
        <v>1.1000000000000001</v>
      </c>
      <c r="U51" s="36" t="s">
        <v>1</v>
      </c>
      <c r="V51" s="17">
        <v>0.02</v>
      </c>
      <c r="W51" s="37">
        <f>+V51*Q51</f>
        <v>2.1586666666666667E-2</v>
      </c>
      <c r="X51" s="32">
        <f>+V51*R51</f>
        <v>2.2000000000000002E-2</v>
      </c>
      <c r="Y51" s="32">
        <f>+V51*S51</f>
        <v>2.2000000000000002E-2</v>
      </c>
      <c r="Z51" s="38">
        <f>+V51*T51</f>
        <v>2.2000000000000002E-2</v>
      </c>
      <c r="AA51" s="138"/>
    </row>
    <row r="52" spans="1:27" ht="28.9" customHeight="1">
      <c r="A52" s="24">
        <v>11</v>
      </c>
      <c r="B52" s="139" t="s">
        <v>138</v>
      </c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 t="e">
        <f>IF(IF($U52="Maxim.",M52/I52,IF($U52="Minim.",I52/M52,))&gt;=110%,110%,IF(IF($U52="Maxim.",M52/I52,IF($U52="Minim.",I52/M52,))&lt;0%,0%,IF($U52="Maxim.",M52/I52,IF($U52="Minim.",I52/M52,))))</f>
        <v>#DIV/0!</v>
      </c>
      <c r="R52" s="140" t="e">
        <f>IF(IF($U52="Maxim.",N52/J52,IF($U52="Minim.",J52/N52,))&gt;=110%,110%,IF(IF($U52="Maxim.",N52/J52,IF($U52="Minim.",J52/N52,))&lt;0%,0%,IF($U52="Maxim.",N52/J52,IF($U52="Minim.",J52/N52,))))</f>
        <v>#DIV/0!</v>
      </c>
      <c r="S52" s="140" t="e">
        <f>IF(IF($U52="Maxim.",O52/K52,IF($U52="Minim.",K52/O52,))&gt;=110%,110%,IF(IF($U52="Maxim.",O52/K52,IF($U52="Minim.",K52/O52,))&lt;=0%,0%,IF($U52="Maxim.",O52/K52,IF($U52="Minim.",K52/O52,))))</f>
        <v>#DIV/0!</v>
      </c>
      <c r="T52" s="141" t="e">
        <f>IF(IF($U52="Maxim.",P52/L52,IF($U52="Minim.",L52/P52,))&gt;=110%,110%,IF(IF($U52="Maxim.",P52/L52,IF($U52="Minim.",L52/P52,))&lt;=0%,0%,IF($U52="Maxim.",P52/L52,IF($U52="Minim.",L52/P52,))))</f>
        <v>#DIV/0!</v>
      </c>
      <c r="U52" s="40" t="s">
        <v>1</v>
      </c>
      <c r="V52" s="41">
        <f>SUM(V50:V51)</f>
        <v>0.04</v>
      </c>
      <c r="W52" s="42">
        <f>SUM(W50:W51)</f>
        <v>4.3586666666666669E-2</v>
      </c>
      <c r="X52" s="43">
        <f>SUM(X50:X51)</f>
        <v>4.4000000000000004E-2</v>
      </c>
      <c r="Y52" s="43">
        <f>SUM(Y50:Y51)</f>
        <v>4.274E-2</v>
      </c>
      <c r="Z52" s="44">
        <f>SUM(Z50:Z51)</f>
        <v>4.4000000000000004E-2</v>
      </c>
    </row>
    <row r="53" spans="1:27" ht="45" customHeight="1">
      <c r="A53" s="135"/>
      <c r="B53" s="21" t="s">
        <v>92</v>
      </c>
      <c r="C53" s="39" t="s">
        <v>90</v>
      </c>
      <c r="D53" s="28" t="s">
        <v>191</v>
      </c>
      <c r="E53" s="26" t="s">
        <v>155</v>
      </c>
      <c r="F53" s="31" t="s">
        <v>111</v>
      </c>
      <c r="G53" s="27" t="s">
        <v>126</v>
      </c>
      <c r="H53" s="16">
        <v>1</v>
      </c>
      <c r="I53" s="15">
        <v>1</v>
      </c>
      <c r="J53" s="46">
        <v>1</v>
      </c>
      <c r="K53" s="46">
        <v>1</v>
      </c>
      <c r="L53" s="46">
        <v>1</v>
      </c>
      <c r="M53" s="46">
        <v>1</v>
      </c>
      <c r="N53" s="46">
        <v>0.98</v>
      </c>
      <c r="O53" s="46">
        <v>0.97</v>
      </c>
      <c r="P53" s="45">
        <v>0.97499999999999998</v>
      </c>
      <c r="Q53" s="81">
        <f t="shared" si="54"/>
        <v>1</v>
      </c>
      <c r="R53" s="82">
        <f t="shared" si="55"/>
        <v>0.98</v>
      </c>
      <c r="S53" s="79">
        <f t="shared" si="56"/>
        <v>0.97</v>
      </c>
      <c r="T53" s="80">
        <f t="shared" si="57"/>
        <v>0.97499999999999998</v>
      </c>
      <c r="U53" s="36" t="s">
        <v>1</v>
      </c>
      <c r="V53" s="45">
        <v>0.02</v>
      </c>
      <c r="W53" s="37">
        <f>+V53*Q53</f>
        <v>0.02</v>
      </c>
      <c r="X53" s="32">
        <f>+V53*R53</f>
        <v>1.9599999999999999E-2</v>
      </c>
      <c r="Y53" s="32">
        <f>+V53*S53</f>
        <v>1.9400000000000001E-2</v>
      </c>
      <c r="Z53" s="38">
        <f>+V53*T53</f>
        <v>1.95E-2</v>
      </c>
      <c r="AA53" s="138"/>
    </row>
    <row r="54" spans="1:27" ht="60" customHeight="1">
      <c r="A54" s="135"/>
      <c r="B54" s="21" t="s">
        <v>92</v>
      </c>
      <c r="C54" s="39" t="s">
        <v>89</v>
      </c>
      <c r="D54" s="28" t="s">
        <v>192</v>
      </c>
      <c r="E54" s="26" t="s">
        <v>155</v>
      </c>
      <c r="F54" s="31" t="s">
        <v>111</v>
      </c>
      <c r="G54" s="27" t="s">
        <v>126</v>
      </c>
      <c r="H54" s="16">
        <v>1</v>
      </c>
      <c r="I54" s="15">
        <v>1</v>
      </c>
      <c r="J54" s="46">
        <v>1</v>
      </c>
      <c r="K54" s="46">
        <v>1</v>
      </c>
      <c r="L54" s="46">
        <v>1</v>
      </c>
      <c r="M54" s="46">
        <v>1</v>
      </c>
      <c r="N54" s="46">
        <v>1</v>
      </c>
      <c r="O54" s="46">
        <v>1</v>
      </c>
      <c r="P54" s="45">
        <v>1</v>
      </c>
      <c r="Q54" s="81">
        <f t="shared" si="54"/>
        <v>1</v>
      </c>
      <c r="R54" s="82">
        <f t="shared" si="55"/>
        <v>1</v>
      </c>
      <c r="S54" s="79">
        <f t="shared" si="56"/>
        <v>1</v>
      </c>
      <c r="T54" s="80">
        <f t="shared" si="57"/>
        <v>1</v>
      </c>
      <c r="U54" s="36" t="s">
        <v>1</v>
      </c>
      <c r="V54" s="17">
        <v>0.02</v>
      </c>
      <c r="W54" s="37">
        <f>+V54*Q54</f>
        <v>0.02</v>
      </c>
      <c r="X54" s="32">
        <f>+V54*R54</f>
        <v>0.02</v>
      </c>
      <c r="Y54" s="32">
        <f>+V54*S54</f>
        <v>0.02</v>
      </c>
      <c r="Z54" s="38">
        <f>+V54*T54</f>
        <v>0.02</v>
      </c>
      <c r="AA54" s="138"/>
    </row>
    <row r="55" spans="1:27" ht="65.25" customHeight="1">
      <c r="A55" s="135"/>
      <c r="B55" s="21" t="s">
        <v>92</v>
      </c>
      <c r="C55" s="39" t="s">
        <v>91</v>
      </c>
      <c r="D55" s="28" t="s">
        <v>193</v>
      </c>
      <c r="E55" s="26" t="s">
        <v>155</v>
      </c>
      <c r="F55" s="31" t="s">
        <v>111</v>
      </c>
      <c r="G55" s="27" t="s">
        <v>126</v>
      </c>
      <c r="H55" s="16">
        <v>1</v>
      </c>
      <c r="I55" s="15">
        <v>1</v>
      </c>
      <c r="J55" s="46">
        <v>1</v>
      </c>
      <c r="K55" s="46">
        <v>1</v>
      </c>
      <c r="L55" s="46">
        <v>1</v>
      </c>
      <c r="M55" s="46">
        <v>0.87</v>
      </c>
      <c r="N55" s="46">
        <v>0.93</v>
      </c>
      <c r="O55" s="46">
        <v>0.99</v>
      </c>
      <c r="P55" s="45">
        <v>1</v>
      </c>
      <c r="Q55" s="81">
        <f t="shared" ref="Q55" si="58">IF(IF($U55="Maxim.",M55/I55,IF($U55="Minim.",I55/M55,))&gt;=110%,110%,IF(IF($U55="Maxim.",M55/I55,IF($U55="Minim.",I55/M55,))&lt;0%,0%,IF($U55="Maxim.",M55/I55,IF($U55="Minim.",I55/M55,))))</f>
        <v>0.87</v>
      </c>
      <c r="R55" s="81">
        <f t="shared" si="55"/>
        <v>0.93</v>
      </c>
      <c r="S55" s="81">
        <f t="shared" ref="S55" si="59">IF(IF($U55="Maxim.",O55/K55,IF($U55="Minim.",K55/O55,))&gt;=110%,110%,IF(IF($U55="Maxim.",O55/K55,IF($U55="Minim.",K55/O55,))&lt;0%,0%,IF($U55="Maxim.",O55/K55,IF($U55="Minim.",K55/O55,))))</f>
        <v>0.99</v>
      </c>
      <c r="T55" s="81">
        <f t="shared" ref="T55" si="60">IF(IF($U55="Maxim.",P55/L55,IF($U55="Minim.",L55/P55,))&gt;=110%,110%,IF(IF($U55="Maxim.",P55/L55,IF($U55="Minim.",L55/P55,))&lt;0%,0%,IF($U55="Maxim.",P55/L55,IF($U55="Minim.",L55/P55,))))</f>
        <v>1</v>
      </c>
      <c r="U55" s="36" t="s">
        <v>1</v>
      </c>
      <c r="V55" s="45">
        <v>0.02</v>
      </c>
      <c r="W55" s="37">
        <f>+V55*Q55</f>
        <v>1.7399999999999999E-2</v>
      </c>
      <c r="X55" s="32">
        <f>+V55*R55</f>
        <v>1.8600000000000002E-2</v>
      </c>
      <c r="Y55" s="32">
        <f>+V55*S55</f>
        <v>1.9800000000000002E-2</v>
      </c>
      <c r="Z55" s="38">
        <f>+V55*T55</f>
        <v>0.02</v>
      </c>
      <c r="AA55" s="138"/>
    </row>
    <row r="56" spans="1:27" ht="28.9" customHeight="1">
      <c r="A56" s="24">
        <v>12</v>
      </c>
      <c r="B56" s="139" t="s">
        <v>139</v>
      </c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 t="e">
        <f>IF(IF($U56="Maxim.",M56/I56,IF($U56="Minim.",I56/M56,))&gt;=110%,110%,IF(IF($U56="Maxim.",M56/I56,IF($U56="Minim.",I56/M56,))&lt;0%,0%,IF($U56="Maxim.",M56/I56,IF($U56="Minim.",I56/M56,))))</f>
        <v>#DIV/0!</v>
      </c>
      <c r="R56" s="140" t="e">
        <f>IF(IF($U56="Maxim.",N56/J56,IF($U56="Minim.",J56/N56,))&gt;=110%,110%,IF(IF($U56="Maxim.",N56/J56,IF($U56="Minim.",J56/N56,))&lt;0%,0%,IF($U56="Maxim.",N56/J56,IF($U56="Minim.",J56/N56,))))</f>
        <v>#DIV/0!</v>
      </c>
      <c r="S56" s="140" t="e">
        <f>IF(IF($U56="Maxim.",O56/K56,IF($U56="Minim.",K56/O56,))&gt;=110%,110%,IF(IF($U56="Maxim.",O56/K56,IF($U56="Minim.",K56/O56,))&lt;=0%,0%,IF($U56="Maxim.",O56/K56,IF($U56="Minim.",K56/O56,))))</f>
        <v>#DIV/0!</v>
      </c>
      <c r="T56" s="141" t="e">
        <f>IF(IF($U56="Maxim.",P56/L56,IF($U56="Minim.",L56/P56,))&gt;=110%,110%,IF(IF($U56="Maxim.",P56/L56,IF($U56="Minim.",L56/P56,))&lt;=0%,0%,IF($U56="Maxim.",P56/L56,IF($U56="Minim.",L56/P56,))))</f>
        <v>#DIV/0!</v>
      </c>
      <c r="U56" s="40" t="s">
        <v>1</v>
      </c>
      <c r="V56" s="41">
        <f>SUM(V53:V55)</f>
        <v>0.06</v>
      </c>
      <c r="W56" s="41">
        <f>SUM(W53:W55)</f>
        <v>5.74E-2</v>
      </c>
      <c r="X56" s="41">
        <f t="shared" ref="X56:Z56" si="61">SUM(X53:X55)</f>
        <v>5.8200000000000002E-2</v>
      </c>
      <c r="Y56" s="41">
        <f t="shared" si="61"/>
        <v>5.9200000000000003E-2</v>
      </c>
      <c r="Z56" s="41">
        <f t="shared" si="61"/>
        <v>5.9499999999999997E-2</v>
      </c>
    </row>
    <row r="57" spans="1:27" ht="52.5" customHeight="1">
      <c r="A57" s="135"/>
      <c r="B57" s="21" t="s">
        <v>95</v>
      </c>
      <c r="C57" s="39" t="s">
        <v>94</v>
      </c>
      <c r="D57" s="22" t="s">
        <v>194</v>
      </c>
      <c r="E57" s="26" t="s">
        <v>158</v>
      </c>
      <c r="F57" s="31" t="s">
        <v>111</v>
      </c>
      <c r="G57" s="27" t="s">
        <v>116</v>
      </c>
      <c r="H57" s="16">
        <v>1</v>
      </c>
      <c r="I57" s="46">
        <v>1</v>
      </c>
      <c r="J57" s="46">
        <v>1</v>
      </c>
      <c r="K57" s="46">
        <v>1</v>
      </c>
      <c r="L57" s="46">
        <v>1</v>
      </c>
      <c r="M57" s="45">
        <v>0.62</v>
      </c>
      <c r="N57" s="45">
        <v>0.62</v>
      </c>
      <c r="O57" s="45">
        <v>0.62</v>
      </c>
      <c r="P57" s="45">
        <v>0.62</v>
      </c>
      <c r="Q57" s="81">
        <f t="shared" si="54"/>
        <v>0.62</v>
      </c>
      <c r="R57" s="82">
        <f t="shared" si="55"/>
        <v>0.62</v>
      </c>
      <c r="S57" s="79">
        <f t="shared" si="56"/>
        <v>0.62</v>
      </c>
      <c r="T57" s="80">
        <f t="shared" si="57"/>
        <v>0.62</v>
      </c>
      <c r="U57" s="36" t="s">
        <v>1</v>
      </c>
      <c r="V57" s="17">
        <v>0.02</v>
      </c>
      <c r="W57" s="37">
        <f>+V57*Q57</f>
        <v>1.24E-2</v>
      </c>
      <c r="X57" s="32">
        <f>+V57*R57</f>
        <v>1.24E-2</v>
      </c>
      <c r="Y57" s="32">
        <f>+V57*S57</f>
        <v>1.24E-2</v>
      </c>
      <c r="Z57" s="38">
        <f>+V57*T57</f>
        <v>1.24E-2</v>
      </c>
      <c r="AA57" s="138"/>
    </row>
    <row r="58" spans="1:27" ht="56.25" customHeight="1">
      <c r="A58" s="135"/>
      <c r="B58" s="21" t="s">
        <v>95</v>
      </c>
      <c r="C58" s="39" t="s">
        <v>93</v>
      </c>
      <c r="D58" s="22" t="s">
        <v>195</v>
      </c>
      <c r="E58" s="26" t="s">
        <v>158</v>
      </c>
      <c r="F58" s="31" t="s">
        <v>111</v>
      </c>
      <c r="G58" s="27" t="s">
        <v>116</v>
      </c>
      <c r="H58" s="16">
        <v>1</v>
      </c>
      <c r="I58" s="46">
        <v>1</v>
      </c>
      <c r="J58" s="46">
        <v>1</v>
      </c>
      <c r="K58" s="46">
        <v>1</v>
      </c>
      <c r="L58" s="46">
        <v>1</v>
      </c>
      <c r="M58" s="45">
        <v>0.78</v>
      </c>
      <c r="N58" s="45">
        <v>0.78</v>
      </c>
      <c r="O58" s="45">
        <v>0.78</v>
      </c>
      <c r="P58" s="45">
        <v>0.78</v>
      </c>
      <c r="Q58" s="81">
        <f t="shared" si="54"/>
        <v>0.78</v>
      </c>
      <c r="R58" s="82">
        <f t="shared" si="55"/>
        <v>0.78</v>
      </c>
      <c r="S58" s="79">
        <f t="shared" si="56"/>
        <v>0.78</v>
      </c>
      <c r="T58" s="80">
        <f t="shared" si="57"/>
        <v>0.78</v>
      </c>
      <c r="U58" s="36" t="s">
        <v>1</v>
      </c>
      <c r="V58" s="17">
        <v>0.02</v>
      </c>
      <c r="W58" s="37">
        <f>+V58*Q58</f>
        <v>1.5600000000000001E-2</v>
      </c>
      <c r="X58" s="32">
        <f>+V58*R58</f>
        <v>1.5600000000000001E-2</v>
      </c>
      <c r="Y58" s="32">
        <f>+V58*S58</f>
        <v>1.5600000000000001E-2</v>
      </c>
      <c r="Z58" s="38">
        <f>+V58*T58</f>
        <v>1.5600000000000001E-2</v>
      </c>
      <c r="AA58" s="138"/>
    </row>
    <row r="59" spans="1:27" ht="28.9" customHeight="1">
      <c r="A59" s="24">
        <v>13</v>
      </c>
      <c r="B59" s="139" t="s">
        <v>140</v>
      </c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 t="e">
        <f>IF(IF($U59="Maxim.",M59/I59,IF($U59="Minim.",I59/M59,))&gt;=110%,110%,IF(IF($U59="Maxim.",M59/I59,IF($U59="Minim.",I59/M59,))&lt;0%,0%,IF($U59="Maxim.",M59/I59,IF($U59="Minim.",I59/M59,))))</f>
        <v>#DIV/0!</v>
      </c>
      <c r="R59" s="140" t="e">
        <f>IF(IF($U59="Maxim.",N59/J59,IF($U59="Minim.",J59/N59,))&gt;=110%,110%,IF(IF($U59="Maxim.",N59/J59,IF($U59="Minim.",J59/N59,))&lt;0%,0%,IF($U59="Maxim.",N59/J59,IF($U59="Minim.",J59/N59,))))</f>
        <v>#DIV/0!</v>
      </c>
      <c r="S59" s="140" t="e">
        <f>IF(IF($U59="Maxim.",O59/K59,IF($U59="Minim.",K59/O59,))&gt;=110%,110%,IF(IF($U59="Maxim.",O59/K59,IF($U59="Minim.",K59/O59,))&lt;=0%,0%,IF($U59="Maxim.",O59/K59,IF($U59="Minim.",K59/O59,))))</f>
        <v>#DIV/0!</v>
      </c>
      <c r="T59" s="141" t="e">
        <f>IF(IF($U59="Maxim.",P59/L59,IF($U59="Minim.",L59/P59,))&gt;=110%,110%,IF(IF($U59="Maxim.",P59/L59,IF($U59="Minim.",L59/P59,))&lt;=0%,0%,IF($U59="Maxim.",P59/L59,IF($U59="Minim.",L59/P59,))))</f>
        <v>#DIV/0!</v>
      </c>
      <c r="U59" s="40" t="s">
        <v>1</v>
      </c>
      <c r="V59" s="41">
        <f>SUM(V57:V58)</f>
        <v>0.04</v>
      </c>
      <c r="W59" s="41">
        <f>SUM(W57:W58)</f>
        <v>2.8000000000000001E-2</v>
      </c>
      <c r="X59" s="41">
        <f>SUM(X57:X58)</f>
        <v>2.8000000000000001E-2</v>
      </c>
      <c r="Y59" s="41">
        <f>SUM(Y57:Y58)</f>
        <v>2.8000000000000001E-2</v>
      </c>
      <c r="Z59" s="41">
        <f>SUM(Z57:Z58)</f>
        <v>2.8000000000000001E-2</v>
      </c>
    </row>
    <row r="60" spans="1:27" ht="52.9" customHeight="1">
      <c r="A60" s="135"/>
      <c r="B60" s="21" t="s">
        <v>99</v>
      </c>
      <c r="C60" s="39" t="s">
        <v>98</v>
      </c>
      <c r="D60" s="22" t="s">
        <v>199</v>
      </c>
      <c r="E60" s="26" t="s">
        <v>196</v>
      </c>
      <c r="F60" s="31" t="s">
        <v>111</v>
      </c>
      <c r="G60" s="27" t="s">
        <v>197</v>
      </c>
      <c r="H60" s="16">
        <v>1</v>
      </c>
      <c r="I60" s="15">
        <v>1</v>
      </c>
      <c r="J60" s="46">
        <v>1</v>
      </c>
      <c r="K60" s="46">
        <v>1</v>
      </c>
      <c r="L60" s="46">
        <v>1</v>
      </c>
      <c r="M60" s="46">
        <v>0.35</v>
      </c>
      <c r="N60" s="46">
        <v>0.68</v>
      </c>
      <c r="O60" s="46">
        <v>0.68</v>
      </c>
      <c r="P60" s="45">
        <v>0.89</v>
      </c>
      <c r="Q60" s="81">
        <f t="shared" si="54"/>
        <v>0.35</v>
      </c>
      <c r="R60" s="82">
        <f t="shared" si="55"/>
        <v>0.68</v>
      </c>
      <c r="S60" s="79">
        <f t="shared" si="56"/>
        <v>0.68</v>
      </c>
      <c r="T60" s="80">
        <f t="shared" si="57"/>
        <v>0.89</v>
      </c>
      <c r="U60" s="36" t="s">
        <v>1</v>
      </c>
      <c r="V60" s="17">
        <v>0.02</v>
      </c>
      <c r="W60" s="37">
        <f>+V60*Q60</f>
        <v>6.9999999999999993E-3</v>
      </c>
      <c r="X60" s="32">
        <f>+V60*R60</f>
        <v>1.3600000000000001E-2</v>
      </c>
      <c r="Y60" s="32">
        <f>+V60*S60</f>
        <v>1.3600000000000001E-2</v>
      </c>
      <c r="Z60" s="38">
        <f>+V60*T60</f>
        <v>1.78E-2</v>
      </c>
      <c r="AA60" s="138"/>
    </row>
    <row r="61" spans="1:27" ht="45.75" customHeight="1">
      <c r="A61" s="135"/>
      <c r="B61" s="21" t="s">
        <v>99</v>
      </c>
      <c r="C61" s="55" t="s">
        <v>96</v>
      </c>
      <c r="D61" s="22" t="s">
        <v>198</v>
      </c>
      <c r="E61" s="26" t="s">
        <v>196</v>
      </c>
      <c r="F61" s="31" t="s">
        <v>111</v>
      </c>
      <c r="G61" s="27" t="s">
        <v>197</v>
      </c>
      <c r="H61" s="16">
        <v>1</v>
      </c>
      <c r="I61" s="15">
        <v>1</v>
      </c>
      <c r="J61" s="46">
        <v>1</v>
      </c>
      <c r="K61" s="46">
        <v>1</v>
      </c>
      <c r="L61" s="46">
        <v>1</v>
      </c>
      <c r="M61" s="46">
        <v>1</v>
      </c>
      <c r="N61" s="46">
        <v>1</v>
      </c>
      <c r="O61" s="46">
        <v>1</v>
      </c>
      <c r="P61" s="45">
        <v>1</v>
      </c>
      <c r="Q61" s="81">
        <f t="shared" si="54"/>
        <v>1</v>
      </c>
      <c r="R61" s="82">
        <f t="shared" si="55"/>
        <v>1</v>
      </c>
      <c r="S61" s="79">
        <f t="shared" si="56"/>
        <v>1</v>
      </c>
      <c r="T61" s="80">
        <f t="shared" si="57"/>
        <v>1</v>
      </c>
      <c r="U61" s="36" t="s">
        <v>1</v>
      </c>
      <c r="V61" s="17">
        <v>0.02</v>
      </c>
      <c r="W61" s="37">
        <f>+V61*Q61</f>
        <v>0.02</v>
      </c>
      <c r="X61" s="32">
        <f>+V61*R61</f>
        <v>0.02</v>
      </c>
      <c r="Y61" s="32">
        <f>+V61*S61</f>
        <v>0.02</v>
      </c>
      <c r="Z61" s="38">
        <f>+V61*T61</f>
        <v>0.02</v>
      </c>
      <c r="AA61" s="138"/>
    </row>
    <row r="62" spans="1:27" ht="45.75" customHeight="1">
      <c r="A62" s="135"/>
      <c r="B62" s="21" t="s">
        <v>99</v>
      </c>
      <c r="C62" s="55" t="s">
        <v>97</v>
      </c>
      <c r="D62" s="22" t="s">
        <v>200</v>
      </c>
      <c r="E62" s="26" t="s">
        <v>196</v>
      </c>
      <c r="F62" s="31" t="s">
        <v>111</v>
      </c>
      <c r="G62" s="27" t="s">
        <v>197</v>
      </c>
      <c r="H62" s="16">
        <v>1</v>
      </c>
      <c r="I62" s="15">
        <v>1</v>
      </c>
      <c r="J62" s="46">
        <v>1</v>
      </c>
      <c r="K62" s="46">
        <v>1</v>
      </c>
      <c r="L62" s="46">
        <v>1</v>
      </c>
      <c r="M62" s="46">
        <v>0</v>
      </c>
      <c r="N62" s="46">
        <v>0</v>
      </c>
      <c r="O62" s="46">
        <v>0.3</v>
      </c>
      <c r="P62" s="45">
        <v>0.3</v>
      </c>
      <c r="Q62" s="81">
        <v>0.28000000000000003</v>
      </c>
      <c r="R62" s="82">
        <v>0.45</v>
      </c>
      <c r="S62" s="79">
        <v>0.45</v>
      </c>
      <c r="T62" s="80">
        <v>0.8</v>
      </c>
      <c r="U62" s="36" t="s">
        <v>1</v>
      </c>
      <c r="V62" s="17">
        <v>0.02</v>
      </c>
      <c r="W62" s="37">
        <f>+V62*Q62</f>
        <v>5.6000000000000008E-3</v>
      </c>
      <c r="X62" s="32">
        <f>+V62*R62</f>
        <v>9.0000000000000011E-3</v>
      </c>
      <c r="Y62" s="32">
        <f>+V62*S62</f>
        <v>9.0000000000000011E-3</v>
      </c>
      <c r="Z62" s="38">
        <f>+V62*T62</f>
        <v>1.6E-2</v>
      </c>
      <c r="AA62" s="138"/>
    </row>
    <row r="63" spans="1:27" ht="28.9" customHeight="1">
      <c r="A63" s="24">
        <v>14</v>
      </c>
      <c r="B63" s="139" t="s">
        <v>141</v>
      </c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 t="e">
        <f>IF(IF($U63="Maxim.",M63/I63,IF($U63="Minim.",I63/M63,))&gt;=110%,110%,IF(IF($U63="Maxim.",M63/I63,IF($U63="Minim.",I63/M63,))&lt;0%,0%,IF($U63="Maxim.",M63/I63,IF($U63="Minim.",I63/M63,))))</f>
        <v>#DIV/0!</v>
      </c>
      <c r="R63" s="140" t="e">
        <f>IF(IF($U63="Maxim.",N63/J63,IF($U63="Minim.",J63/N63,))&gt;=110%,110%,IF(IF($U63="Maxim.",N63/J63,IF($U63="Minim.",J63/N63,))&lt;0%,0%,IF($U63="Maxim.",N63/J63,IF($U63="Minim.",J63/N63,))))</f>
        <v>#DIV/0!</v>
      </c>
      <c r="S63" s="140" t="e">
        <f>IF(IF($U63="Maxim.",O63/K63,IF($U63="Minim.",K63/O63,))&gt;=110%,110%,IF(IF($U63="Maxim.",O63/K63,IF($U63="Minim.",K63/O63,))&lt;=0%,0%,IF($U63="Maxim.",O63/K63,IF($U63="Minim.",K63/O63,))))</f>
        <v>#DIV/0!</v>
      </c>
      <c r="T63" s="141" t="e">
        <f>IF(IF($U63="Maxim.",P63/L63,IF($U63="Minim.",L63/P63,))&gt;=110%,110%,IF(IF($U63="Maxim.",P63/L63,IF($U63="Minim.",L63/P63,))&lt;=0%,0%,IF($U63="Maxim.",P63/L63,IF($U63="Minim.",L63/P63,))))</f>
        <v>#DIV/0!</v>
      </c>
      <c r="U63" s="40" t="s">
        <v>1</v>
      </c>
      <c r="V63" s="41">
        <f>SUM(V60:V62)</f>
        <v>0.06</v>
      </c>
      <c r="W63" s="41">
        <f t="shared" ref="W63:Z63" si="62">SUM(W60:W62)</f>
        <v>3.2600000000000004E-2</v>
      </c>
      <c r="X63" s="41">
        <f t="shared" si="62"/>
        <v>4.2600000000000006E-2</v>
      </c>
      <c r="Y63" s="41">
        <f t="shared" si="62"/>
        <v>4.2600000000000006E-2</v>
      </c>
      <c r="Z63" s="41">
        <f t="shared" si="62"/>
        <v>5.3800000000000001E-2</v>
      </c>
    </row>
    <row r="64" spans="1:27" ht="48.75" customHeight="1">
      <c r="A64" s="135"/>
      <c r="B64" s="47" t="s">
        <v>102</v>
      </c>
      <c r="C64" s="23" t="s">
        <v>101</v>
      </c>
      <c r="D64" s="25" t="s">
        <v>201</v>
      </c>
      <c r="E64" s="54" t="s">
        <v>155</v>
      </c>
      <c r="F64" s="31" t="s">
        <v>111</v>
      </c>
      <c r="G64" s="31" t="s">
        <v>119</v>
      </c>
      <c r="H64" s="16">
        <v>1</v>
      </c>
      <c r="I64" s="15">
        <v>1</v>
      </c>
      <c r="J64" s="46">
        <v>1</v>
      </c>
      <c r="K64" s="46">
        <v>1</v>
      </c>
      <c r="L64" s="46">
        <v>1</v>
      </c>
      <c r="M64" s="46">
        <v>1</v>
      </c>
      <c r="N64" s="46">
        <v>1</v>
      </c>
      <c r="O64" s="46">
        <v>1</v>
      </c>
      <c r="P64" s="45">
        <v>1</v>
      </c>
      <c r="Q64" s="81">
        <f t="shared" ref="Q64:Q67" si="63">IF(IF($U64="Maxim.",M64/I64,IF($U64="Minim.",I64/M64,))&gt;=110%,110%,IF(IF($U64="Maxim.",M64/I64,IF($U64="Minim.",I64/M64,))&lt;0%,0%,IF($U64="Maxim.",M64/I64,IF($U64="Minim.",I64/M64,))))</f>
        <v>1</v>
      </c>
      <c r="R64" s="82">
        <f t="shared" ref="R64:R67" si="64">IF(IF($U64="Maxim.",N64/J64,IF($U64="Minim.",J64/N64,))&gt;=110%,110%,IF(IF($U64="Maxim.",N64/J64,IF($U64="Minim.",J64/N64,))&lt;0%,0%,IF($U64="Maxim.",N64/J64,IF($U64="Minim.",J64/N64,))))</f>
        <v>1</v>
      </c>
      <c r="S64" s="79">
        <f t="shared" ref="S64:S67" si="65">IF(IF($U64="Maxim.",O64/K64,IF($U64="Minim.",K64/O64,))&gt;=110%,110%,IF(IF($U64="Maxim.",O64/K64,IF($U64="Minim.",K64/O64,))&lt;=0%,0%,IF($U64="Maxim.",O64/K64,IF($U64="Minim.",K64/O64,))))</f>
        <v>1</v>
      </c>
      <c r="T64" s="80">
        <f t="shared" ref="T64:T67" si="66">IF(IF($U64="Maxim.",P64/L64,IF($U64="Minim.",L64/P64,))&gt;=110%,110%,IF(IF($U64="Maxim.",P64/L64,IF($U64="Minim.",L64/P64,))&lt;=0%,0%,IF($U64="Maxim.",P64/L64,IF($U64="Minim.",L64/P64,))))</f>
        <v>1</v>
      </c>
      <c r="U64" s="36" t="s">
        <v>1</v>
      </c>
      <c r="V64" s="45">
        <v>0.03</v>
      </c>
      <c r="W64" s="37">
        <f>+V64*Q64</f>
        <v>0.03</v>
      </c>
      <c r="X64" s="32">
        <f>+V64*R64</f>
        <v>0.03</v>
      </c>
      <c r="Y64" s="32">
        <f>+V64*S64</f>
        <v>0.03</v>
      </c>
      <c r="Z64" s="38">
        <f>+V64*T64</f>
        <v>0.03</v>
      </c>
      <c r="AA64" s="138"/>
    </row>
    <row r="65" spans="1:27" ht="50.5" customHeight="1">
      <c r="A65" s="135"/>
      <c r="B65" s="47" t="s">
        <v>102</v>
      </c>
      <c r="C65" s="23" t="s">
        <v>100</v>
      </c>
      <c r="D65" s="25" t="s">
        <v>202</v>
      </c>
      <c r="E65" s="54" t="s">
        <v>155</v>
      </c>
      <c r="F65" s="31" t="s">
        <v>111</v>
      </c>
      <c r="G65" s="31" t="s">
        <v>119</v>
      </c>
      <c r="H65" s="16">
        <v>1</v>
      </c>
      <c r="I65" s="15">
        <v>1</v>
      </c>
      <c r="J65" s="46">
        <v>1</v>
      </c>
      <c r="K65" s="46">
        <v>1</v>
      </c>
      <c r="L65" s="46">
        <v>1</v>
      </c>
      <c r="M65" s="46">
        <v>1</v>
      </c>
      <c r="N65" s="46">
        <v>1</v>
      </c>
      <c r="O65" s="46">
        <v>1</v>
      </c>
      <c r="P65" s="45">
        <v>1</v>
      </c>
      <c r="Q65" s="81">
        <f t="shared" si="63"/>
        <v>1</v>
      </c>
      <c r="R65" s="82">
        <f t="shared" si="64"/>
        <v>1</v>
      </c>
      <c r="S65" s="79">
        <f t="shared" si="65"/>
        <v>1</v>
      </c>
      <c r="T65" s="80">
        <f t="shared" si="66"/>
        <v>1</v>
      </c>
      <c r="U65" s="36" t="s">
        <v>1</v>
      </c>
      <c r="V65" s="17">
        <v>0.03</v>
      </c>
      <c r="W65" s="37">
        <f>+V65*Q65</f>
        <v>0.03</v>
      </c>
      <c r="X65" s="32">
        <f>+V65*R65</f>
        <v>0.03</v>
      </c>
      <c r="Y65" s="32">
        <f>+V65*S65</f>
        <v>0.03</v>
      </c>
      <c r="Z65" s="38">
        <f>+V65*T65</f>
        <v>0.03</v>
      </c>
      <c r="AA65" s="138"/>
    </row>
    <row r="66" spans="1:27" ht="28.9" customHeight="1">
      <c r="A66" s="24">
        <v>15</v>
      </c>
      <c r="B66" s="139" t="s">
        <v>142</v>
      </c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 t="e">
        <f>IF(IF($U66="Maxim.",M66/I66,IF($U66="Minim.",I66/M66,))&gt;=110%,110%,IF(IF($U66="Maxim.",M66/I66,IF($U66="Minim.",I66/M66,))&lt;0%,0%,IF($U66="Maxim.",M66/I66,IF($U66="Minim.",I66/M66,))))</f>
        <v>#DIV/0!</v>
      </c>
      <c r="R66" s="140" t="e">
        <f>IF(IF($U66="Maxim.",N66/J66,IF($U66="Minim.",J66/N66,))&gt;=110%,110%,IF(IF($U66="Maxim.",N66/J66,IF($U66="Minim.",J66/N66,))&lt;0%,0%,IF($U66="Maxim.",N66/J66,IF($U66="Minim.",J66/N66,))))</f>
        <v>#DIV/0!</v>
      </c>
      <c r="S66" s="140" t="e">
        <f>IF(IF($U66="Maxim.",O66/K66,IF($U66="Minim.",K66/O66,))&gt;=110%,110%,IF(IF($U66="Maxim.",O66/K66,IF($U66="Minim.",K66/O66,))&lt;=0%,0%,IF($U66="Maxim.",O66/K66,IF($U66="Minim.",K66/O66,))))</f>
        <v>#DIV/0!</v>
      </c>
      <c r="T66" s="141" t="e">
        <f>IF(IF($U66="Maxim.",P66/L66,IF($U66="Minim.",L66/P66,))&gt;=110%,110%,IF(IF($U66="Maxim.",P66/L66,IF($U66="Minim.",L66/P66,))&lt;=0%,0%,IF($U66="Maxim.",P66/L66,IF($U66="Minim.",L66/P66,))))</f>
        <v>#DIV/0!</v>
      </c>
      <c r="U66" s="40" t="s">
        <v>1</v>
      </c>
      <c r="V66" s="41">
        <f>SUM(V64:V65)</f>
        <v>0.06</v>
      </c>
      <c r="W66" s="41">
        <f t="shared" ref="W66:Z66" si="67">SUM(W64:W65)</f>
        <v>0.06</v>
      </c>
      <c r="X66" s="41">
        <f t="shared" si="67"/>
        <v>0.06</v>
      </c>
      <c r="Y66" s="41">
        <f t="shared" si="67"/>
        <v>0.06</v>
      </c>
      <c r="Z66" s="41">
        <f t="shared" si="67"/>
        <v>0.06</v>
      </c>
    </row>
    <row r="67" spans="1:27" ht="62.25" customHeight="1">
      <c r="A67" s="135"/>
      <c r="B67" s="47" t="s">
        <v>103</v>
      </c>
      <c r="C67" s="23" t="s">
        <v>104</v>
      </c>
      <c r="D67" s="22" t="s">
        <v>203</v>
      </c>
      <c r="E67" s="54" t="s">
        <v>155</v>
      </c>
      <c r="F67" s="31" t="s">
        <v>111</v>
      </c>
      <c r="G67" s="31" t="s">
        <v>116</v>
      </c>
      <c r="H67" s="16">
        <v>0.9</v>
      </c>
      <c r="I67" s="46">
        <v>0.9</v>
      </c>
      <c r="J67" s="46">
        <v>0.9</v>
      </c>
      <c r="K67" s="46">
        <v>0.9</v>
      </c>
      <c r="L67" s="46">
        <v>0.9</v>
      </c>
      <c r="M67" s="45">
        <v>0.87</v>
      </c>
      <c r="N67" s="45">
        <v>0.87</v>
      </c>
      <c r="O67" s="45">
        <v>0.87</v>
      </c>
      <c r="P67" s="45">
        <v>0.87</v>
      </c>
      <c r="Q67" s="81">
        <f t="shared" si="63"/>
        <v>0.96666666666666667</v>
      </c>
      <c r="R67" s="82">
        <f t="shared" si="64"/>
        <v>0.96666666666666667</v>
      </c>
      <c r="S67" s="79">
        <f t="shared" si="65"/>
        <v>0.96666666666666667</v>
      </c>
      <c r="T67" s="80">
        <f t="shared" si="66"/>
        <v>0.96666666666666667</v>
      </c>
      <c r="U67" s="36" t="s">
        <v>1</v>
      </c>
      <c r="V67" s="17">
        <v>0.06</v>
      </c>
      <c r="W67" s="37">
        <f t="shared" ref="W67" si="68">+V67*Q67</f>
        <v>5.7999999999999996E-2</v>
      </c>
      <c r="X67" s="32">
        <f t="shared" ref="X67" si="69">+V67*R67</f>
        <v>5.7999999999999996E-2</v>
      </c>
      <c r="Y67" s="32">
        <f t="shared" ref="Y67" si="70">+V67*S67</f>
        <v>5.7999999999999996E-2</v>
      </c>
      <c r="Z67" s="38">
        <f t="shared" ref="Z67" si="71">+V67*T67</f>
        <v>5.7999999999999996E-2</v>
      </c>
      <c r="AA67" s="138"/>
    </row>
    <row r="68" spans="1:27" ht="48" hidden="1" customHeight="1">
      <c r="A68" s="135"/>
      <c r="B68" s="47"/>
      <c r="C68" s="55"/>
      <c r="D68" s="25"/>
      <c r="E68" s="54"/>
      <c r="F68" s="31"/>
      <c r="G68" s="31"/>
      <c r="H68" s="16"/>
      <c r="I68" s="45"/>
      <c r="J68" s="45"/>
      <c r="K68" s="45"/>
      <c r="L68" s="45"/>
      <c r="M68" s="45"/>
      <c r="N68" s="45"/>
      <c r="O68" s="45"/>
      <c r="P68" s="45"/>
      <c r="Q68" s="81"/>
      <c r="R68" s="82"/>
      <c r="S68" s="79"/>
      <c r="T68" s="80"/>
      <c r="U68" s="36"/>
      <c r="V68" s="17"/>
      <c r="W68" s="37"/>
      <c r="X68" s="32"/>
      <c r="Y68" s="32"/>
      <c r="Z68" s="38"/>
    </row>
    <row r="69" spans="1:27" ht="48.75" hidden="1" customHeight="1">
      <c r="A69" s="135"/>
      <c r="B69" s="47"/>
      <c r="C69" s="55"/>
      <c r="D69" s="25"/>
      <c r="E69" s="54"/>
      <c r="F69" s="31"/>
      <c r="G69" s="31"/>
      <c r="H69" s="16"/>
      <c r="I69" s="45"/>
      <c r="J69" s="45"/>
      <c r="K69" s="45"/>
      <c r="L69" s="45"/>
      <c r="M69" s="45"/>
      <c r="N69" s="45"/>
      <c r="O69" s="45"/>
      <c r="P69" s="45"/>
      <c r="Q69" s="81"/>
      <c r="R69" s="82"/>
      <c r="S69" s="79"/>
      <c r="T69" s="80"/>
      <c r="U69" s="36"/>
      <c r="V69" s="17"/>
      <c r="W69" s="37"/>
      <c r="X69" s="32"/>
      <c r="Y69" s="32"/>
      <c r="Z69" s="38"/>
    </row>
    <row r="70" spans="1:27" ht="52.15" hidden="1" customHeight="1">
      <c r="A70" s="135"/>
      <c r="B70" s="47"/>
      <c r="C70" s="55"/>
      <c r="D70" s="22"/>
      <c r="E70" s="54"/>
      <c r="F70" s="31"/>
      <c r="G70" s="31"/>
      <c r="H70" s="16"/>
      <c r="I70" s="45"/>
      <c r="J70" s="45"/>
      <c r="K70" s="45"/>
      <c r="L70" s="45"/>
      <c r="M70" s="45"/>
      <c r="N70" s="45"/>
      <c r="O70" s="45"/>
      <c r="P70" s="45"/>
      <c r="Q70" s="81"/>
      <c r="R70" s="82"/>
      <c r="S70" s="79"/>
      <c r="T70" s="80"/>
      <c r="U70" s="36"/>
      <c r="V70" s="17"/>
      <c r="W70" s="37"/>
      <c r="X70" s="32"/>
      <c r="Y70" s="32"/>
      <c r="Z70" s="38"/>
    </row>
    <row r="71" spans="1:27" ht="64.900000000000006" hidden="1" customHeight="1">
      <c r="A71" s="135"/>
      <c r="B71" s="47"/>
      <c r="C71" s="55"/>
      <c r="D71" s="25"/>
      <c r="E71" s="54"/>
      <c r="F71" s="31"/>
      <c r="G71" s="31"/>
      <c r="H71" s="16"/>
      <c r="I71" s="45"/>
      <c r="J71" s="45"/>
      <c r="K71" s="45"/>
      <c r="L71" s="45"/>
      <c r="M71" s="45"/>
      <c r="N71" s="45"/>
      <c r="O71" s="45"/>
      <c r="P71" s="45"/>
      <c r="Q71" s="81"/>
      <c r="R71" s="82"/>
      <c r="S71" s="79"/>
      <c r="T71" s="80"/>
      <c r="U71" s="36"/>
      <c r="V71" s="17"/>
      <c r="W71" s="37"/>
      <c r="X71" s="32"/>
      <c r="Y71" s="32"/>
      <c r="Z71" s="38"/>
    </row>
    <row r="72" spans="1:27" ht="46.9" hidden="1" customHeight="1">
      <c r="A72" s="135"/>
      <c r="B72" s="47"/>
      <c r="C72" s="102"/>
      <c r="D72" s="25"/>
      <c r="E72" s="54"/>
      <c r="F72" s="31"/>
      <c r="G72" s="31"/>
      <c r="H72" s="16"/>
      <c r="I72" s="45"/>
      <c r="J72" s="45"/>
      <c r="K72" s="45"/>
      <c r="L72" s="45"/>
      <c r="M72" s="45"/>
      <c r="N72" s="45"/>
      <c r="O72" s="45"/>
      <c r="P72" s="45"/>
      <c r="Q72" s="81"/>
      <c r="R72" s="82"/>
      <c r="S72" s="79"/>
      <c r="T72" s="80"/>
      <c r="U72" s="36"/>
      <c r="V72" s="17"/>
      <c r="W72" s="37"/>
      <c r="X72" s="32"/>
      <c r="Y72" s="32"/>
      <c r="Z72" s="38"/>
    </row>
    <row r="73" spans="1:27" ht="28.9" customHeight="1">
      <c r="A73" s="24">
        <v>16</v>
      </c>
      <c r="B73" s="139" t="s">
        <v>143</v>
      </c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>
        <f>IF(IF($U73="Maxim.",M73/I73,IF($U73="Minim.",I73/M73,))&gt;=110%,110%,IF(IF($U73="Maxim.",M73/I73,IF($U73="Minim.",I73/M73,))&lt;0%,0%,IF($U73="Maxim.",M73/I73,IF($U73="Minim.",I73/M73,))))</f>
        <v>0</v>
      </c>
      <c r="R73" s="140">
        <f>IF(IF($U73="Maxim.",N73/J73,IF($U73="Minim.",J73/N73,))&gt;=110%,110%,IF(IF($U73="Maxim.",N73/J73,IF($U73="Minim.",J73/N73,))&lt;0%,0%,IF($U73="Maxim.",N73/J73,IF($U73="Minim.",J73/N73,))))</f>
        <v>0</v>
      </c>
      <c r="S73" s="140">
        <f>IF(IF($U73="Maxim.",O73/K73,IF($U73="Minim.",K73/O73,))&gt;=110%,110%,IF(IF($U73="Maxim.",O73/K73,IF($U73="Minim.",K73/O73,))&lt;=0%,0%,IF($U73="Maxim.",O73/K73,IF($U73="Minim.",K73/O73,))))</f>
        <v>0</v>
      </c>
      <c r="T73" s="141">
        <f>IF(IF($U73="Maxim.",P73/L73,IF($U73="Minim.",L73/P73,))&gt;=110%,110%,IF(IF($U73="Maxim.",P73/L73,IF($U73="Minim.",L73/P73,))&lt;=0%,0%,IF($U73="Maxim.",P73/L73,IF($U73="Minim.",L73/P73,))))</f>
        <v>0</v>
      </c>
      <c r="U73" s="40"/>
      <c r="V73" s="41">
        <v>0.06</v>
      </c>
      <c r="W73" s="41">
        <f t="shared" ref="W73:Z73" si="72">SUM(W67:W72)</f>
        <v>5.7999999999999996E-2</v>
      </c>
      <c r="X73" s="41">
        <f t="shared" si="72"/>
        <v>5.7999999999999996E-2</v>
      </c>
      <c r="Y73" s="41">
        <f t="shared" si="72"/>
        <v>5.7999999999999996E-2</v>
      </c>
      <c r="Z73" s="41">
        <f t="shared" si="72"/>
        <v>5.7999999999999996E-2</v>
      </c>
    </row>
    <row r="74" spans="1:27" ht="50.25" customHeight="1">
      <c r="A74" s="135"/>
      <c r="B74" s="47" t="s">
        <v>109</v>
      </c>
      <c r="C74" s="55" t="s">
        <v>105</v>
      </c>
      <c r="D74" s="25" t="s">
        <v>204</v>
      </c>
      <c r="E74" s="54" t="s">
        <v>155</v>
      </c>
      <c r="F74" s="31" t="s">
        <v>111</v>
      </c>
      <c r="G74" s="31" t="s">
        <v>116</v>
      </c>
      <c r="H74" s="16">
        <v>1</v>
      </c>
      <c r="I74" s="46">
        <v>1</v>
      </c>
      <c r="J74" s="46">
        <v>1</v>
      </c>
      <c r="K74" s="46">
        <v>1</v>
      </c>
      <c r="L74" s="46">
        <v>1</v>
      </c>
      <c r="M74" s="45">
        <v>0.75</v>
      </c>
      <c r="N74" s="45">
        <v>0.75</v>
      </c>
      <c r="O74" s="45">
        <v>0.75</v>
      </c>
      <c r="P74" s="45">
        <v>0.75</v>
      </c>
      <c r="Q74" s="81">
        <f t="shared" ref="Q74:Q76" si="73">IF(IF($U74="Maxim.",M74/I74,IF($U74="Minim.",I74/M74,))&gt;=110%,110%,IF(IF($U74="Maxim.",M74/I74,IF($U74="Minim.",I74/M74,))&lt;0%,0%,IF($U74="Maxim.",M74/I74,IF($U74="Minim.",I74/M74,))))</f>
        <v>0.75</v>
      </c>
      <c r="R74" s="82">
        <f t="shared" ref="R74:R76" si="74">IF(IF($U74="Maxim.",N74/J74,IF($U74="Minim.",J74/N74,))&gt;=110%,110%,IF(IF($U74="Maxim.",N74/J74,IF($U74="Minim.",J74/N74,))&lt;0%,0%,IF($U74="Maxim.",N74/J74,IF($U74="Minim.",J74/N74,))))</f>
        <v>0.75</v>
      </c>
      <c r="S74" s="79">
        <f t="shared" ref="S74:S76" si="75">IF(IF($U74="Maxim.",O74/K74,IF($U74="Minim.",K74/O74,))&gt;=110%,110%,IF(IF($U74="Maxim.",O74/K74,IF($U74="Minim.",K74/O74,))&lt;=0%,0%,IF($U74="Maxim.",O74/K74,IF($U74="Minim.",K74/O74,))))</f>
        <v>0.75</v>
      </c>
      <c r="T74" s="80">
        <f t="shared" ref="T74:T76" si="76">IF(IF($U74="Maxim.",P74/L74,IF($U74="Minim.",L74/P74,))&gt;=110%,110%,IF(IF($U74="Maxim.",P74/L74,IF($U74="Minim.",L74/P74,))&lt;=0%,0%,IF($U74="Maxim.",P74/L74,IF($U74="Minim.",L74/P74,))))</f>
        <v>0.75</v>
      </c>
      <c r="U74" s="36" t="s">
        <v>1</v>
      </c>
      <c r="V74" s="17">
        <v>0.02</v>
      </c>
      <c r="W74" s="37">
        <f>+V74*Q74</f>
        <v>1.4999999999999999E-2</v>
      </c>
      <c r="X74" s="32">
        <f>+V74*R74</f>
        <v>1.4999999999999999E-2</v>
      </c>
      <c r="Y74" s="32">
        <f>+V74*S74</f>
        <v>1.4999999999999999E-2</v>
      </c>
      <c r="Z74" s="38">
        <f>+V74*T74</f>
        <v>1.4999999999999999E-2</v>
      </c>
      <c r="AA74" s="138"/>
    </row>
    <row r="75" spans="1:27" ht="65.25" customHeight="1">
      <c r="A75" s="135"/>
      <c r="B75" s="47" t="s">
        <v>109</v>
      </c>
      <c r="C75" s="55" t="s">
        <v>106</v>
      </c>
      <c r="D75" s="25" t="s">
        <v>182</v>
      </c>
      <c r="E75" s="54" t="s">
        <v>155</v>
      </c>
      <c r="F75" s="31" t="s">
        <v>111</v>
      </c>
      <c r="G75" s="31" t="s">
        <v>116</v>
      </c>
      <c r="H75" s="16">
        <v>1</v>
      </c>
      <c r="I75" s="46">
        <v>1</v>
      </c>
      <c r="J75" s="46">
        <v>1</v>
      </c>
      <c r="K75" s="46">
        <v>1</v>
      </c>
      <c r="L75" s="46">
        <v>1</v>
      </c>
      <c r="M75" s="45">
        <v>1</v>
      </c>
      <c r="N75" s="45">
        <v>1</v>
      </c>
      <c r="O75" s="45">
        <v>0.7</v>
      </c>
      <c r="P75" s="45">
        <v>0.9556</v>
      </c>
      <c r="Q75" s="81">
        <f t="shared" si="73"/>
        <v>1</v>
      </c>
      <c r="R75" s="82">
        <f t="shared" si="74"/>
        <v>1</v>
      </c>
      <c r="S75" s="79">
        <f t="shared" si="75"/>
        <v>0.7</v>
      </c>
      <c r="T75" s="80">
        <f t="shared" si="76"/>
        <v>0.9556</v>
      </c>
      <c r="U75" s="36" t="s">
        <v>1</v>
      </c>
      <c r="V75" s="17">
        <v>0.02</v>
      </c>
      <c r="W75" s="37">
        <f>+V75*Q75</f>
        <v>0.02</v>
      </c>
      <c r="X75" s="32">
        <f>+V75*R75</f>
        <v>0.02</v>
      </c>
      <c r="Y75" s="32">
        <f>+V75*S75</f>
        <v>1.3999999999999999E-2</v>
      </c>
      <c r="Z75" s="38">
        <f>+V75*T75</f>
        <v>1.9112000000000001E-2</v>
      </c>
      <c r="AA75" s="138"/>
    </row>
    <row r="76" spans="1:27" ht="54.75" customHeight="1">
      <c r="A76" s="135"/>
      <c r="B76" s="47" t="s">
        <v>109</v>
      </c>
      <c r="C76" s="55" t="s">
        <v>107</v>
      </c>
      <c r="D76" s="25" t="s">
        <v>205</v>
      </c>
      <c r="E76" s="54" t="s">
        <v>155</v>
      </c>
      <c r="F76" s="31" t="s">
        <v>111</v>
      </c>
      <c r="G76" s="31" t="s">
        <v>112</v>
      </c>
      <c r="H76" s="16">
        <v>1</v>
      </c>
      <c r="I76" s="46">
        <v>1</v>
      </c>
      <c r="J76" s="46">
        <v>1</v>
      </c>
      <c r="K76" s="46">
        <v>1</v>
      </c>
      <c r="L76" s="46">
        <v>1</v>
      </c>
      <c r="M76" s="45">
        <v>1</v>
      </c>
      <c r="N76" s="45">
        <v>1</v>
      </c>
      <c r="O76" s="45">
        <v>1</v>
      </c>
      <c r="P76" s="45">
        <v>1</v>
      </c>
      <c r="Q76" s="81">
        <f t="shared" si="73"/>
        <v>1</v>
      </c>
      <c r="R76" s="82">
        <f t="shared" si="74"/>
        <v>1</v>
      </c>
      <c r="S76" s="79">
        <f t="shared" si="75"/>
        <v>1</v>
      </c>
      <c r="T76" s="80">
        <f t="shared" si="76"/>
        <v>1</v>
      </c>
      <c r="U76" s="36" t="s">
        <v>2</v>
      </c>
      <c r="V76" s="17">
        <v>1.4999999999999999E-2</v>
      </c>
      <c r="W76" s="37">
        <f>+V76*Q76</f>
        <v>1.4999999999999999E-2</v>
      </c>
      <c r="X76" s="32">
        <f>+V76*R76</f>
        <v>1.4999999999999999E-2</v>
      </c>
      <c r="Y76" s="32">
        <f>+V76*S76</f>
        <v>1.4999999999999999E-2</v>
      </c>
      <c r="Z76" s="38">
        <f>+V76*T76</f>
        <v>1.4999999999999999E-2</v>
      </c>
      <c r="AA76" s="138"/>
    </row>
    <row r="77" spans="1:27" ht="54.75" customHeight="1">
      <c r="A77" s="135"/>
      <c r="B77" s="47" t="s">
        <v>109</v>
      </c>
      <c r="C77" s="55" t="s">
        <v>108</v>
      </c>
      <c r="D77" s="25" t="s">
        <v>206</v>
      </c>
      <c r="E77" s="54" t="s">
        <v>155</v>
      </c>
      <c r="F77" s="31" t="s">
        <v>111</v>
      </c>
      <c r="G77" s="31" t="s">
        <v>112</v>
      </c>
      <c r="H77" s="16">
        <v>5.0000000000000001E-4</v>
      </c>
      <c r="I77" s="15">
        <v>6.0000000000000001E-3</v>
      </c>
      <c r="J77" s="46">
        <v>6.0000000000000001E-3</v>
      </c>
      <c r="K77" s="46">
        <v>6.0000000000000001E-3</v>
      </c>
      <c r="L77" s="46">
        <v>6.0000000000000001E-3</v>
      </c>
      <c r="M77" s="45">
        <v>5.0000000000000001E-4</v>
      </c>
      <c r="N77" s="45">
        <v>5.0000000000000001E-4</v>
      </c>
      <c r="O77" s="45">
        <v>5.0000000000000001E-4</v>
      </c>
      <c r="P77" s="45">
        <v>5.0000000000000001E-4</v>
      </c>
      <c r="Q77" s="81">
        <f t="shared" ref="Q77" si="77">IF(IF($U77="Maxim.",M77/I77,IF($U77="Minim.",I77/M77,))&gt;=110%,110%,IF(IF($U77="Maxim.",M77/I77,IF($U77="Minim.",I77/M77,))&lt;0%,0%,IF($U77="Maxim.",M77/I77,IF($U77="Minim.",I77/M77,))))</f>
        <v>1.1000000000000001</v>
      </c>
      <c r="R77" s="82">
        <f t="shared" ref="R77" si="78">IF(IF($U77="Maxim.",N77/J77,IF($U77="Minim.",J77/N77,))&gt;=110%,110%,IF(IF($U77="Maxim.",N77/J77,IF($U77="Minim.",J77/N77,))&lt;0%,0%,IF($U77="Maxim.",N77/J77,IF($U77="Minim.",J77/N77,))))</f>
        <v>1.1000000000000001</v>
      </c>
      <c r="S77" s="79">
        <f t="shared" ref="S77" si="79">IF(IF($U77="Maxim.",O77/K77,IF($U77="Minim.",K77/O77,))&gt;=110%,110%,IF(IF($U77="Maxim.",O77/K77,IF($U77="Minim.",K77/O77,))&lt;=0%,0%,IF($U77="Maxim.",O77/K77,IF($U77="Minim.",K77/O77,))))</f>
        <v>1.1000000000000001</v>
      </c>
      <c r="T77" s="80">
        <f t="shared" ref="T77" si="80">IF(IF($U77="Maxim.",P77/L77,IF($U77="Minim.",L77/P77,))&gt;=110%,110%,IF(IF($U77="Maxim.",P77/L77,IF($U77="Minim.",L77/P77,))&lt;=0%,0%,IF($U77="Maxim.",P77/L77,IF($U77="Minim.",L77/P77,))))</f>
        <v>1.1000000000000001</v>
      </c>
      <c r="U77" s="36" t="s">
        <v>2</v>
      </c>
      <c r="V77" s="17">
        <v>1.4999999999999999E-2</v>
      </c>
      <c r="W77" s="37">
        <f>+V77*Q77</f>
        <v>1.6500000000000001E-2</v>
      </c>
      <c r="X77" s="32">
        <f>+V77*R77</f>
        <v>1.6500000000000001E-2</v>
      </c>
      <c r="Y77" s="32">
        <f>+V77*S77</f>
        <v>1.6500000000000001E-2</v>
      </c>
      <c r="Z77" s="38">
        <f>+V77*T77</f>
        <v>1.6500000000000001E-2</v>
      </c>
      <c r="AA77" s="138"/>
    </row>
    <row r="78" spans="1:27" ht="28.9" customHeight="1">
      <c r="A78" s="24">
        <v>17</v>
      </c>
      <c r="B78" s="139" t="s">
        <v>145</v>
      </c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>
        <f>IF(IF($U78="Maxim.",M78/I78,IF($U78="Minim.",I78/M78,))&gt;=110%,110%,IF(IF($U78="Maxim.",M78/I78,IF($U78="Minim.",I78/M78,))&lt;0%,0%,IF($U78="Maxim.",M78/I78,IF($U78="Minim.",I78/M78,))))</f>
        <v>0</v>
      </c>
      <c r="R78" s="140">
        <f>IF(IF($U78="Maxim.",N78/J78,IF($U78="Minim.",J78/N78,))&gt;=110%,110%,IF(IF($U78="Maxim.",N78/J78,IF($U78="Minim.",J78/N78,))&lt;0%,0%,IF($U78="Maxim.",N78/J78,IF($U78="Minim.",J78/N78,))))</f>
        <v>0</v>
      </c>
      <c r="S78" s="140">
        <f>IF(IF($U78="Maxim.",O78/K78,IF($U78="Minim.",K78/O78,))&gt;=110%,110%,IF(IF($U78="Maxim.",O78/K78,IF($U78="Minim.",K78/O78,))&lt;=0%,0%,IF($U78="Maxim.",O78/K78,IF($U78="Minim.",K78/O78,))))</f>
        <v>0</v>
      </c>
      <c r="T78" s="141">
        <f>IF(IF($U78="Maxim.",P78/L78,IF($U78="Minim.",L78/P78,))&gt;=110%,110%,IF(IF($U78="Maxim.",P78/L78,IF($U78="Minim.",L78/P78,))&lt;=0%,0%,IF($U78="Maxim.",P78/L78,IF($U78="Minim.",L78/P78,))))</f>
        <v>0</v>
      </c>
      <c r="U78" s="40"/>
      <c r="V78" s="41">
        <f>SUM(V74:V77)</f>
        <v>7.0000000000000007E-2</v>
      </c>
      <c r="W78" s="41">
        <f t="shared" ref="W78:Z78" si="81">SUM(W74:W77)</f>
        <v>6.6500000000000004E-2</v>
      </c>
      <c r="X78" s="41">
        <f t="shared" si="81"/>
        <v>6.6500000000000004E-2</v>
      </c>
      <c r="Y78" s="41">
        <f t="shared" si="81"/>
        <v>6.0499999999999998E-2</v>
      </c>
      <c r="Z78" s="41">
        <f t="shared" si="81"/>
        <v>6.5612000000000004E-2</v>
      </c>
    </row>
    <row r="79" spans="1:27" ht="34.9" customHeight="1">
      <c r="B79" s="139" t="s">
        <v>160</v>
      </c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1"/>
      <c r="U79" s="40"/>
      <c r="V79" s="41">
        <f>+V11+V15+V21+V23+V27+V31+V35+V39+V44+V49+V52+V56+V59+V63+V66+V73+V78</f>
        <v>1.0000000000000004</v>
      </c>
      <c r="W79" s="41">
        <f t="shared" ref="W79:Z79" si="82">+W11+W15+W21+W23+W27+W31+W35+W39+W44+W49+W52+W56+W59+W63+W66+W73+W78</f>
        <v>0.84231683409280111</v>
      </c>
      <c r="X79" s="41">
        <f t="shared" si="82"/>
        <v>0.85751641335117235</v>
      </c>
      <c r="Y79" s="41">
        <f t="shared" si="82"/>
        <v>0.84012558048814179</v>
      </c>
      <c r="Z79" s="41">
        <f t="shared" si="82"/>
        <v>0.86282424798789759</v>
      </c>
    </row>
    <row r="81" spans="2:27" ht="18" hidden="1" customHeight="1">
      <c r="B81" s="76"/>
      <c r="C81" s="142" t="s">
        <v>14</v>
      </c>
      <c r="D81" s="176"/>
      <c r="E81" s="48"/>
      <c r="F81" s="4"/>
      <c r="G81" s="4"/>
      <c r="H81" s="4"/>
      <c r="I81" s="4"/>
      <c r="J81" s="4"/>
      <c r="K81" s="4"/>
      <c r="L81" s="4"/>
      <c r="M81" s="4"/>
      <c r="N81" s="9"/>
      <c r="O81" s="9"/>
      <c r="P81" s="10"/>
      <c r="Q81" s="10"/>
      <c r="R81" s="10"/>
      <c r="S81" s="10"/>
      <c r="T81" s="10"/>
      <c r="U81" s="10"/>
      <c r="V81" s="11"/>
      <c r="AA81" s="12"/>
    </row>
    <row r="82" spans="2:27" ht="15" hidden="1" customHeight="1">
      <c r="B82" s="6"/>
      <c r="C82" s="142" t="s">
        <v>16</v>
      </c>
      <c r="D82" s="176"/>
      <c r="E82" s="48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2:27" ht="15" hidden="1" customHeight="1">
      <c r="B83" s="7"/>
      <c r="C83" s="74" t="s">
        <v>24</v>
      </c>
      <c r="D83" s="75"/>
      <c r="E83" s="48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2:27" ht="15" hidden="1" customHeight="1">
      <c r="B84" s="77"/>
      <c r="C84" s="142" t="s">
        <v>13</v>
      </c>
      <c r="D84" s="176"/>
      <c r="E84" s="48"/>
    </row>
    <row r="85" spans="2:27">
      <c r="B85" s="1"/>
      <c r="C85" s="5"/>
    </row>
  </sheetData>
  <mergeCells count="40">
    <mergeCell ref="B49:T49"/>
    <mergeCell ref="B7:B8"/>
    <mergeCell ref="C7:C8"/>
    <mergeCell ref="D7:D8"/>
    <mergeCell ref="B63:T63"/>
    <mergeCell ref="E7:E8"/>
    <mergeCell ref="F7:F8"/>
    <mergeCell ref="G7:G8"/>
    <mergeCell ref="B39:T39"/>
    <mergeCell ref="B44:T44"/>
    <mergeCell ref="B66:T66"/>
    <mergeCell ref="B73:T73"/>
    <mergeCell ref="B52:T52"/>
    <mergeCell ref="B56:T56"/>
    <mergeCell ref="B59:T59"/>
    <mergeCell ref="C84:D84"/>
    <mergeCell ref="B79:T79"/>
    <mergeCell ref="C81:D81"/>
    <mergeCell ref="C82:D82"/>
    <mergeCell ref="B1:C1"/>
    <mergeCell ref="D1:Z1"/>
    <mergeCell ref="B5:N5"/>
    <mergeCell ref="O5:Z5"/>
    <mergeCell ref="B6:C6"/>
    <mergeCell ref="D6:H6"/>
    <mergeCell ref="I6:Z6"/>
    <mergeCell ref="B78:T78"/>
    <mergeCell ref="W7:Z7"/>
    <mergeCell ref="B11:T11"/>
    <mergeCell ref="B15:T15"/>
    <mergeCell ref="B21:T21"/>
    <mergeCell ref="U7:U8"/>
    <mergeCell ref="B23:T23"/>
    <mergeCell ref="B27:T27"/>
    <mergeCell ref="B31:T31"/>
    <mergeCell ref="B35:T35"/>
    <mergeCell ref="H7:H8"/>
    <mergeCell ref="I7:L7"/>
    <mergeCell ref="M7:P7"/>
    <mergeCell ref="R7:T7"/>
  </mergeCells>
  <conditionalFormatting sqref="Q40:T43 Q45:T48">
    <cfRule type="cellIs" dxfId="26" priority="1301" operator="greaterThan">
      <formula>0.8</formula>
    </cfRule>
    <cfRule type="cellIs" dxfId="25" priority="1302" operator="between">
      <formula>0.7</formula>
      <formula>0.8</formula>
    </cfRule>
    <cfRule type="cellIs" dxfId="24" priority="1303" operator="lessThan">
      <formula>0.7</formula>
    </cfRule>
  </conditionalFormatting>
  <conditionalFormatting sqref="Q40:T43 Q45:T48">
    <cfRule type="cellIs" dxfId="23" priority="1293" operator="lessThan">
      <formula>0.8</formula>
    </cfRule>
    <cfRule type="cellIs" dxfId="22" priority="1294" operator="between">
      <formula>0.8</formula>
      <formula>0.9</formula>
    </cfRule>
    <cfRule type="cellIs" dxfId="21" priority="1295" operator="greaterThan">
      <formula>0.9</formula>
    </cfRule>
    <cfRule type="cellIs" dxfId="20" priority="1298" operator="greaterThan">
      <formula>0.8</formula>
    </cfRule>
    <cfRule type="cellIs" dxfId="19" priority="1299" operator="between">
      <formula>0.7</formula>
      <formula>0.8</formula>
    </cfRule>
    <cfRule type="cellIs" dxfId="18" priority="1300" operator="lessThan">
      <formula>0.7</formula>
    </cfRule>
  </conditionalFormatting>
  <conditionalFormatting sqref="Q40:T43 Q45:T48">
    <cfRule type="cellIs" dxfId="17" priority="1297" operator="greaterThan">
      <formula>0.9</formula>
    </cfRule>
  </conditionalFormatting>
  <conditionalFormatting sqref="Q40:T43 Q45:T48">
    <cfRule type="cellIs" dxfId="16" priority="1296" operator="between">
      <formula>0.8</formula>
      <formula>0.9</formula>
    </cfRule>
  </conditionalFormatting>
  <conditionalFormatting sqref="Q40:T43 Q45:T48">
    <cfRule type="cellIs" dxfId="15" priority="1292" operator="lessThan">
      <formula>0.8</formula>
    </cfRule>
  </conditionalFormatting>
  <conditionalFormatting sqref="Q40:T43 Q45:T48">
    <cfRule type="cellIs" dxfId="14" priority="1285" operator="equal">
      <formula>0</formula>
    </cfRule>
    <cfRule type="containsBlanks" dxfId="13" priority="1286">
      <formula>LEN(TRIM(Q40))=0</formula>
    </cfRule>
    <cfRule type="containsBlanks" dxfId="12" priority="1287">
      <formula>LEN(TRIM(Q40))=0</formula>
    </cfRule>
    <cfRule type="cellIs" dxfId="11" priority="1288" operator="lessThan">
      <formula>0.8</formula>
    </cfRule>
    <cfRule type="cellIs" dxfId="10" priority="1289" operator="between">
      <formula>0.8</formula>
      <formula>0.9</formula>
    </cfRule>
    <cfRule type="cellIs" dxfId="9" priority="1290" operator="greaterThan">
      <formula>0.9</formula>
    </cfRule>
    <cfRule type="cellIs" dxfId="8" priority="1291" operator="lessThan">
      <formula>0.8</formula>
    </cfRule>
  </conditionalFormatting>
  <conditionalFormatting sqref="Q40:T43 Q45:T48">
    <cfRule type="cellIs" dxfId="7" priority="1281" operator="between">
      <formula>1.01</formula>
      <formula>1.1</formula>
    </cfRule>
    <cfRule type="cellIs" dxfId="6" priority="1282" operator="between">
      <formula>0.91</formula>
      <formula>1</formula>
    </cfRule>
    <cfRule type="cellIs" dxfId="5" priority="1283" operator="between">
      <formula>0.8</formula>
      <formula>0.9</formula>
    </cfRule>
    <cfRule type="cellIs" dxfId="4" priority="1284" operator="between">
      <formula>0</formula>
      <formula>0.79</formula>
    </cfRule>
  </conditionalFormatting>
  <conditionalFormatting sqref="Q50:T51 Q57:T58 Q64:T65 Q67:T72 Q74:T77 Q22:T22 Q24:T26 Q28:T30 Q32:T34 Q36:T38 Q53:T55 Q9:T10 Q60:T62 Q12:T14 Q16:T20">
    <cfRule type="cellIs" dxfId="3" priority="400" stopIfTrue="1" operator="lessThan">
      <formula>0.8</formula>
    </cfRule>
    <cfRule type="cellIs" dxfId="2" priority="401" operator="between">
      <formula>0.81</formula>
      <formula>0.94</formula>
    </cfRule>
    <cfRule type="cellIs" dxfId="1" priority="402" operator="between">
      <formula>0.95</formula>
      <formula>1</formula>
    </cfRule>
    <cfRule type="cellIs" dxfId="0" priority="403" operator="greaterThan">
      <formula>1</formula>
    </cfRule>
  </conditionalFormatting>
  <dataValidations count="1">
    <dataValidation type="list" allowBlank="1" showInputMessage="1" showErrorMessage="1" sqref="U16:U20 U12:U14 U50:U77 U40:U48 U22:U38 U9:U10">
      <formula1>$U$2:$U$4</formula1>
    </dataValidation>
  </dataValidations>
  <pageMargins left="0.70866141732283472" right="0.70866141732283472" top="0.74803149606299213" bottom="0.74803149606299213" header="0.31496062992125984" footer="0.31496062992125984"/>
  <pageSetup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BSC I</vt:lpstr>
      <vt:lpstr>BSC II</vt:lpstr>
      <vt:lpstr>Hoja1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Luz</cp:lastModifiedBy>
  <cp:lastPrinted>2019-02-12T20:59:11Z</cp:lastPrinted>
  <dcterms:created xsi:type="dcterms:W3CDTF">2012-09-27T01:16:44Z</dcterms:created>
  <dcterms:modified xsi:type="dcterms:W3CDTF">2020-08-03T16:23:24Z</dcterms:modified>
</cp:coreProperties>
</file>